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U:\Dispositif RGE\Points de contrôle\Grille_1331_1332 Etudes thermiques\"/>
    </mc:Choice>
  </mc:AlternateContent>
  <xr:revisionPtr revIDLastSave="0" documentId="13_ncr:1_{5751AA0D-4718-4739-90F6-D210B53981E2}" xr6:coauthVersionLast="47" xr6:coauthVersionMax="47" xr10:uidLastSave="{00000000-0000-0000-0000-000000000000}"/>
  <bookViews>
    <workbookView xWindow="-120" yWindow="-120" windowWidth="29040" windowHeight="15840" tabRatio="620" activeTab="1" xr2:uid="{00000000-000D-0000-FFFF-FFFF00000000}"/>
  </bookViews>
  <sheets>
    <sheet name="LC" sheetId="20" r:id="rId1"/>
    <sheet name="BUR et ENS PRIM ou SEC" sheetId="21" r:id="rId2"/>
  </sheets>
  <definedNames>
    <definedName name="conformite">#REF!</definedName>
    <definedName name="ouinon">#REF!</definedName>
    <definedName name="_xlnm.Print_Area" localSheetId="1">'BUR et ENS PRIM ou SEC'!$A$1:$Y$221</definedName>
    <definedName name="_xlnm.Print_Area" localSheetId="0">LC!$A$1:$Y$208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95" i="20" l="1"/>
  <c r="I195" i="20" s="1"/>
  <c r="Y195" i="20"/>
  <c r="X195" i="20"/>
  <c r="U195" i="20"/>
  <c r="S195" i="20"/>
  <c r="Y208" i="21"/>
  <c r="X208" i="21"/>
  <c r="U208" i="21"/>
  <c r="S208" i="21"/>
  <c r="Y191" i="20"/>
  <c r="S191" i="20"/>
  <c r="Y195" i="21"/>
  <c r="S195" i="21"/>
  <c r="Y178" i="20"/>
  <c r="X178" i="20"/>
  <c r="W178" i="20"/>
  <c r="V178" i="20"/>
  <c r="U178" i="20"/>
  <c r="T178" i="20"/>
  <c r="S178" i="20"/>
  <c r="T178" i="21"/>
  <c r="U178" i="21"/>
  <c r="V178" i="21"/>
  <c r="W178" i="21"/>
  <c r="X178" i="21"/>
  <c r="Y178" i="21"/>
  <c r="Y177" i="21"/>
  <c r="S177" i="21"/>
  <c r="Y38" i="20" l="1"/>
  <c r="X38" i="20"/>
  <c r="V38" i="20"/>
  <c r="U38" i="20"/>
  <c r="T38" i="20"/>
  <c r="S38" i="20"/>
  <c r="T39" i="21"/>
  <c r="U39" i="21"/>
  <c r="V39" i="21"/>
  <c r="X39" i="21"/>
  <c r="Y39" i="21"/>
  <c r="Y50" i="20"/>
  <c r="W50" i="20"/>
  <c r="V50" i="20"/>
  <c r="S50" i="20"/>
  <c r="Y19" i="20"/>
  <c r="S19" i="20"/>
  <c r="Y19" i="21"/>
  <c r="S19" i="21"/>
  <c r="G19" i="21"/>
  <c r="I19" i="21" s="1"/>
  <c r="Y111" i="20"/>
  <c r="S111" i="20"/>
  <c r="W48" i="21"/>
  <c r="Y196" i="20"/>
  <c r="S196" i="20"/>
  <c r="Y194" i="20"/>
  <c r="V194" i="20"/>
  <c r="S194" i="20"/>
  <c r="Y209" i="21"/>
  <c r="S209" i="21"/>
  <c r="Y207" i="21"/>
  <c r="V207" i="21"/>
  <c r="S207" i="21"/>
  <c r="Y207" i="20"/>
  <c r="X207" i="20"/>
  <c r="V207" i="20"/>
  <c r="T207" i="20"/>
  <c r="S207" i="20"/>
  <c r="Y206" i="20"/>
  <c r="S206" i="20"/>
  <c r="Y205" i="20"/>
  <c r="V205" i="20"/>
  <c r="S205" i="20"/>
  <c r="Y204" i="20"/>
  <c r="V204" i="20"/>
  <c r="S204" i="20"/>
  <c r="Y203" i="20"/>
  <c r="V203" i="20"/>
  <c r="S203" i="20"/>
  <c r="Y201" i="20"/>
  <c r="X201" i="20"/>
  <c r="V201" i="20"/>
  <c r="S201" i="20"/>
  <c r="Y200" i="20"/>
  <c r="V200" i="20"/>
  <c r="S200" i="20"/>
  <c r="Y199" i="20"/>
  <c r="X199" i="20"/>
  <c r="U199" i="20"/>
  <c r="S199" i="20"/>
  <c r="Y198" i="20"/>
  <c r="V198" i="20"/>
  <c r="S198" i="20"/>
  <c r="Y220" i="21"/>
  <c r="X220" i="21"/>
  <c r="V220" i="21"/>
  <c r="T220" i="21"/>
  <c r="Y219" i="21"/>
  <c r="S219" i="21"/>
  <c r="G219" i="21"/>
  <c r="I219" i="21" s="1"/>
  <c r="Y218" i="21"/>
  <c r="V218" i="21"/>
  <c r="S218" i="21"/>
  <c r="Y217" i="21"/>
  <c r="V217" i="21"/>
  <c r="S217" i="21"/>
  <c r="Y214" i="21"/>
  <c r="X214" i="21"/>
  <c r="V214" i="21"/>
  <c r="S214" i="21"/>
  <c r="Y213" i="21"/>
  <c r="V213" i="21"/>
  <c r="S213" i="21"/>
  <c r="Y212" i="21"/>
  <c r="X212" i="21"/>
  <c r="U212" i="21"/>
  <c r="S212" i="21"/>
  <c r="Y211" i="21"/>
  <c r="V211" i="21"/>
  <c r="S211" i="21"/>
  <c r="S221" i="21"/>
  <c r="T221" i="21"/>
  <c r="U221" i="21"/>
  <c r="V221" i="21"/>
  <c r="W221" i="21"/>
  <c r="X221" i="21"/>
  <c r="Y221" i="21"/>
  <c r="U128" i="21"/>
  <c r="V128" i="21"/>
  <c r="W128" i="21"/>
  <c r="X128" i="21"/>
  <c r="T128" i="21"/>
  <c r="U130" i="20"/>
  <c r="V130" i="20"/>
  <c r="W130" i="20"/>
  <c r="X130" i="20"/>
  <c r="T130" i="20"/>
  <c r="Y128" i="20"/>
  <c r="V128" i="20"/>
  <c r="S128" i="20"/>
  <c r="V126" i="21"/>
  <c r="Y126" i="21"/>
  <c r="U193" i="21"/>
  <c r="V193" i="21"/>
  <c r="W193" i="21"/>
  <c r="X193" i="21"/>
  <c r="Y193" i="21"/>
  <c r="W191" i="21"/>
  <c r="V191" i="21"/>
  <c r="T191" i="21"/>
  <c r="D181" i="20"/>
  <c r="Y192" i="21"/>
  <c r="S192" i="21"/>
  <c r="Y109" i="21"/>
  <c r="W109" i="21"/>
  <c r="U109" i="21"/>
  <c r="S109" i="21"/>
  <c r="Y46" i="20"/>
  <c r="S46" i="20"/>
  <c r="Y105" i="20"/>
  <c r="X105" i="20"/>
  <c r="W105" i="20"/>
  <c r="V105" i="20"/>
  <c r="U105" i="20"/>
  <c r="S105" i="20"/>
  <c r="V103" i="21"/>
  <c r="W103" i="21"/>
  <c r="X103" i="21"/>
  <c r="Y103" i="21"/>
  <c r="U103" i="21"/>
  <c r="S103" i="21"/>
  <c r="Y111" i="21"/>
  <c r="S111" i="21"/>
  <c r="Y113" i="20"/>
  <c r="S113" i="20"/>
  <c r="D100" i="20"/>
  <c r="Y97" i="20"/>
  <c r="X97" i="20"/>
  <c r="W97" i="20"/>
  <c r="V97" i="20"/>
  <c r="U97" i="20"/>
  <c r="T97" i="20"/>
  <c r="S97" i="20"/>
  <c r="D89" i="20"/>
  <c r="Y86" i="20"/>
  <c r="X86" i="20"/>
  <c r="W86" i="20"/>
  <c r="V86" i="20"/>
  <c r="U86" i="20"/>
  <c r="T86" i="20"/>
  <c r="S86" i="20"/>
  <c r="D98" i="21"/>
  <c r="Y95" i="21"/>
  <c r="X95" i="21"/>
  <c r="W95" i="21"/>
  <c r="V95" i="21"/>
  <c r="U95" i="21"/>
  <c r="T95" i="21"/>
  <c r="S95" i="21"/>
  <c r="U84" i="21"/>
  <c r="V84" i="21"/>
  <c r="W84" i="21"/>
  <c r="X84" i="21"/>
  <c r="Y84" i="21"/>
  <c r="T84" i="21"/>
  <c r="S84" i="21"/>
  <c r="D87" i="21"/>
  <c r="V91" i="21"/>
  <c r="V80" i="21"/>
  <c r="V93" i="20"/>
  <c r="V82" i="20"/>
  <c r="X48" i="20"/>
  <c r="W48" i="20"/>
  <c r="W49" i="20"/>
  <c r="Y49" i="20"/>
  <c r="Y36" i="21"/>
  <c r="S36" i="21"/>
  <c r="Y37" i="21"/>
  <c r="S37" i="21"/>
  <c r="Y36" i="20"/>
  <c r="S36" i="20"/>
  <c r="Y35" i="20"/>
  <c r="S35" i="20"/>
  <c r="Y24" i="21"/>
  <c r="Y23" i="21"/>
  <c r="S24" i="21"/>
  <c r="S23" i="21"/>
  <c r="S26" i="21"/>
  <c r="Y26" i="21"/>
  <c r="Y25" i="21"/>
  <c r="S25" i="21"/>
  <c r="G177" i="21" l="1"/>
  <c r="I177" i="21" s="1"/>
  <c r="G208" i="21"/>
  <c r="I208" i="21" s="1"/>
  <c r="G195" i="21"/>
  <c r="I195" i="21" s="1"/>
  <c r="G217" i="21"/>
  <c r="G214" i="21"/>
  <c r="I214" i="21" s="1"/>
  <c r="G207" i="21"/>
  <c r="I207" i="21" s="1"/>
  <c r="G211" i="21"/>
  <c r="I211" i="21" s="1"/>
  <c r="G218" i="21"/>
  <c r="G209" i="21"/>
  <c r="I209" i="21" s="1"/>
  <c r="G213" i="21"/>
  <c r="I213" i="21" s="1"/>
  <c r="G212" i="21"/>
  <c r="I212" i="21" s="1"/>
  <c r="D40" i="20"/>
  <c r="Y18" i="21"/>
  <c r="S18" i="21"/>
  <c r="Y18" i="20"/>
  <c r="S18" i="20"/>
  <c r="V216" i="21"/>
  <c r="Y216" i="21"/>
  <c r="G103" i="21"/>
  <c r="I103" i="21" s="1"/>
  <c r="G192" i="21"/>
  <c r="I192" i="21" s="1"/>
  <c r="G23" i="21"/>
  <c r="I23" i="21" s="1"/>
  <c r="S220" i="21"/>
  <c r="S216" i="21"/>
  <c r="Y205" i="21"/>
  <c r="S205" i="21"/>
  <c r="Y204" i="21"/>
  <c r="S204" i="21"/>
  <c r="Y203" i="21"/>
  <c r="V203" i="21"/>
  <c r="S203" i="21"/>
  <c r="Y202" i="21"/>
  <c r="W202" i="21"/>
  <c r="V202" i="21"/>
  <c r="U202" i="21"/>
  <c r="S202" i="21"/>
  <c r="Y201" i="21"/>
  <c r="V201" i="21"/>
  <c r="S201" i="21"/>
  <c r="Y200" i="21"/>
  <c r="X200" i="21"/>
  <c r="W200" i="21"/>
  <c r="V200" i="21"/>
  <c r="U200" i="21"/>
  <c r="T200" i="21"/>
  <c r="S200" i="21"/>
  <c r="G200" i="21" s="1"/>
  <c r="I200" i="21" s="1"/>
  <c r="Y199" i="21"/>
  <c r="V199" i="21"/>
  <c r="S199" i="21"/>
  <c r="Y198" i="21"/>
  <c r="S198" i="21"/>
  <c r="Y196" i="21"/>
  <c r="S196" i="21"/>
  <c r="Y194" i="21"/>
  <c r="X194" i="21"/>
  <c r="W194" i="21"/>
  <c r="V194" i="21"/>
  <c r="U194" i="21"/>
  <c r="S194" i="21"/>
  <c r="S193" i="21"/>
  <c r="Y191" i="21"/>
  <c r="S191" i="21"/>
  <c r="D190" i="21"/>
  <c r="Y187" i="21"/>
  <c r="X187" i="21"/>
  <c r="W187" i="21"/>
  <c r="V187" i="21"/>
  <c r="U187" i="21"/>
  <c r="T187" i="21"/>
  <c r="S187" i="21"/>
  <c r="D186" i="21"/>
  <c r="Y183" i="21"/>
  <c r="W183" i="21"/>
  <c r="U183" i="21"/>
  <c r="S183" i="21"/>
  <c r="Y182" i="21"/>
  <c r="W182" i="21"/>
  <c r="U182" i="21"/>
  <c r="S182" i="21"/>
  <c r="D181" i="21"/>
  <c r="S178" i="21"/>
  <c r="Y176" i="21"/>
  <c r="S176" i="21"/>
  <c r="Y175" i="21"/>
  <c r="S175" i="21"/>
  <c r="G175" i="21" s="1"/>
  <c r="I175" i="21" s="1"/>
  <c r="Y173" i="21"/>
  <c r="X173" i="21"/>
  <c r="V173" i="21"/>
  <c r="U173" i="21"/>
  <c r="S173" i="21"/>
  <c r="Y172" i="21"/>
  <c r="W172" i="21"/>
  <c r="U172" i="21"/>
  <c r="S172" i="21"/>
  <c r="Y171" i="21"/>
  <c r="S171" i="21"/>
  <c r="Y170" i="21"/>
  <c r="S170" i="21"/>
  <c r="D169" i="21"/>
  <c r="Y166" i="21"/>
  <c r="V166" i="21"/>
  <c r="S166" i="21"/>
  <c r="D165" i="21"/>
  <c r="Y162" i="21"/>
  <c r="V162" i="21"/>
  <c r="S162" i="21"/>
  <c r="Y161" i="21"/>
  <c r="X161" i="21"/>
  <c r="V161" i="21"/>
  <c r="S161" i="21"/>
  <c r="D160" i="21"/>
  <c r="Y157" i="21"/>
  <c r="V157" i="21"/>
  <c r="S157" i="21"/>
  <c r="Y156" i="21"/>
  <c r="V156" i="21"/>
  <c r="S156" i="21"/>
  <c r="G156" i="21" s="1"/>
  <c r="I156" i="21" s="1"/>
  <c r="Y155" i="21"/>
  <c r="S155" i="21"/>
  <c r="Y154" i="21"/>
  <c r="S154" i="21"/>
  <c r="D153" i="21"/>
  <c r="Y150" i="21"/>
  <c r="X150" i="21"/>
  <c r="V150" i="21"/>
  <c r="S150" i="21"/>
  <c r="D149" i="21"/>
  <c r="Y146" i="21"/>
  <c r="W146" i="21"/>
  <c r="U146" i="21"/>
  <c r="S146" i="21"/>
  <c r="Y145" i="21"/>
  <c r="S145" i="21"/>
  <c r="G145" i="21" s="1"/>
  <c r="I145" i="21" s="1"/>
  <c r="Y144" i="21"/>
  <c r="X144" i="21"/>
  <c r="U144" i="21"/>
  <c r="S144" i="21"/>
  <c r="D143" i="21"/>
  <c r="Y140" i="21"/>
  <c r="X140" i="21"/>
  <c r="V140" i="21"/>
  <c r="T140" i="21"/>
  <c r="S140" i="21"/>
  <c r="Y139" i="21"/>
  <c r="T139" i="21"/>
  <c r="S139" i="21"/>
  <c r="Y137" i="21"/>
  <c r="W137" i="21"/>
  <c r="U137" i="21"/>
  <c r="S137" i="21"/>
  <c r="Y136" i="21"/>
  <c r="S136" i="21"/>
  <c r="Y135" i="21"/>
  <c r="X135" i="21"/>
  <c r="S135" i="21"/>
  <c r="Y134" i="21"/>
  <c r="W134" i="21"/>
  <c r="U134" i="21"/>
  <c r="S134" i="21"/>
  <c r="Y133" i="21"/>
  <c r="T133" i="21"/>
  <c r="S133" i="21"/>
  <c r="Y132" i="21"/>
  <c r="X132" i="21"/>
  <c r="W132" i="21"/>
  <c r="U132" i="21"/>
  <c r="S132" i="21"/>
  <c r="Y131" i="21"/>
  <c r="W131" i="21"/>
  <c r="U131" i="21"/>
  <c r="S131" i="21"/>
  <c r="Y130" i="21"/>
  <c r="X130" i="21"/>
  <c r="W130" i="21"/>
  <c r="V130" i="21"/>
  <c r="U130" i="21"/>
  <c r="T130" i="21"/>
  <c r="S130" i="21"/>
  <c r="Y129" i="21"/>
  <c r="X129" i="21"/>
  <c r="V129" i="21"/>
  <c r="T129" i="21"/>
  <c r="S129" i="21"/>
  <c r="Y128" i="21"/>
  <c r="S128" i="21"/>
  <c r="Y127" i="21"/>
  <c r="W127" i="21"/>
  <c r="U127" i="21"/>
  <c r="S127" i="21"/>
  <c r="S126" i="21"/>
  <c r="Y125" i="21"/>
  <c r="S125" i="21"/>
  <c r="G125" i="21" s="1"/>
  <c r="I125" i="21" s="1"/>
  <c r="Y124" i="21"/>
  <c r="S124" i="21"/>
  <c r="Y123" i="21"/>
  <c r="X123" i="21"/>
  <c r="U123" i="21"/>
  <c r="S123" i="21"/>
  <c r="D122" i="21"/>
  <c r="Y119" i="21"/>
  <c r="X119" i="21"/>
  <c r="V119" i="21"/>
  <c r="T119" i="21"/>
  <c r="S119" i="21"/>
  <c r="Y118" i="21"/>
  <c r="W118" i="21"/>
  <c r="V118" i="21"/>
  <c r="S118" i="21"/>
  <c r="G118" i="21" s="1"/>
  <c r="I118" i="21" s="1"/>
  <c r="Y114" i="21"/>
  <c r="W114" i="21"/>
  <c r="U114" i="21"/>
  <c r="S114" i="21"/>
  <c r="Y113" i="21"/>
  <c r="W113" i="21"/>
  <c r="U113" i="21"/>
  <c r="S113" i="21"/>
  <c r="Y110" i="21"/>
  <c r="V110" i="21"/>
  <c r="S110" i="21"/>
  <c r="Y108" i="21"/>
  <c r="V108" i="21"/>
  <c r="T108" i="21"/>
  <c r="S108" i="21"/>
  <c r="G108" i="21" s="1"/>
  <c r="I108" i="21" s="1"/>
  <c r="Y107" i="21"/>
  <c r="V107" i="21"/>
  <c r="T107" i="21"/>
  <c r="S107" i="21"/>
  <c r="Y106" i="21"/>
  <c r="V106" i="21"/>
  <c r="S106" i="21"/>
  <c r="Y105" i="21"/>
  <c r="X105" i="21"/>
  <c r="W105" i="21"/>
  <c r="U105" i="21"/>
  <c r="T105" i="21"/>
  <c r="S105" i="21"/>
  <c r="Y104" i="21"/>
  <c r="V104" i="21"/>
  <c r="S104" i="21"/>
  <c r="G104" i="21" s="1"/>
  <c r="I104" i="21" s="1"/>
  <c r="Y102" i="21"/>
  <c r="V102" i="21"/>
  <c r="S102" i="21"/>
  <c r="Y101" i="21"/>
  <c r="V101" i="21"/>
  <c r="S101" i="21"/>
  <c r="Y100" i="21"/>
  <c r="V100" i="21"/>
  <c r="S100" i="21"/>
  <c r="Y99" i="21"/>
  <c r="V99" i="21"/>
  <c r="S99" i="21"/>
  <c r="G99" i="21" s="1"/>
  <c r="I99" i="21" s="1"/>
  <c r="D94" i="21"/>
  <c r="Y91" i="21"/>
  <c r="W91" i="21"/>
  <c r="U91" i="21"/>
  <c r="T91" i="21"/>
  <c r="S91" i="21"/>
  <c r="Y90" i="21"/>
  <c r="V90" i="21"/>
  <c r="S90" i="21"/>
  <c r="Y89" i="21"/>
  <c r="V89" i="21"/>
  <c r="S89" i="21"/>
  <c r="Y88" i="21"/>
  <c r="V88" i="21"/>
  <c r="S88" i="21"/>
  <c r="D83" i="21"/>
  <c r="Y80" i="21"/>
  <c r="W80" i="21"/>
  <c r="U80" i="21"/>
  <c r="T80" i="21"/>
  <c r="S80" i="21"/>
  <c r="G80" i="21" s="1"/>
  <c r="I80" i="21" s="1"/>
  <c r="Y78" i="21"/>
  <c r="V78" i="21"/>
  <c r="T78" i="21"/>
  <c r="S78" i="21"/>
  <c r="Y77" i="21"/>
  <c r="S77" i="21"/>
  <c r="Y76" i="21"/>
  <c r="X76" i="21"/>
  <c r="W76" i="21"/>
  <c r="U76" i="21"/>
  <c r="T76" i="21"/>
  <c r="S76" i="21"/>
  <c r="Y75" i="21"/>
  <c r="W75" i="21"/>
  <c r="V75" i="21"/>
  <c r="U75" i="21"/>
  <c r="S75" i="21"/>
  <c r="Y74" i="21"/>
  <c r="X74" i="21"/>
  <c r="W74" i="21"/>
  <c r="V74" i="21"/>
  <c r="S74" i="21"/>
  <c r="D73" i="21"/>
  <c r="Y70" i="21"/>
  <c r="W70" i="21"/>
  <c r="U70" i="21"/>
  <c r="T70" i="21"/>
  <c r="S70" i="21"/>
  <c r="Y69" i="21"/>
  <c r="V69" i="21"/>
  <c r="T69" i="21"/>
  <c r="S69" i="21"/>
  <c r="G69" i="21" s="1"/>
  <c r="I69" i="21" s="1"/>
  <c r="Y68" i="21"/>
  <c r="X68" i="21"/>
  <c r="W68" i="21"/>
  <c r="U68" i="21"/>
  <c r="T68" i="21"/>
  <c r="S68" i="21"/>
  <c r="Y67" i="21"/>
  <c r="X67" i="21"/>
  <c r="W67" i="21"/>
  <c r="V67" i="21"/>
  <c r="S67" i="21"/>
  <c r="D66" i="21"/>
  <c r="Y63" i="21"/>
  <c r="W63" i="21"/>
  <c r="U63" i="21"/>
  <c r="T63" i="21"/>
  <c r="S63" i="21"/>
  <c r="Y62" i="21"/>
  <c r="V62" i="21"/>
  <c r="T62" i="21"/>
  <c r="S62" i="21"/>
  <c r="Y61" i="21"/>
  <c r="X61" i="21"/>
  <c r="W61" i="21"/>
  <c r="U61" i="21"/>
  <c r="T61" i="21"/>
  <c r="S61" i="21"/>
  <c r="D60" i="21"/>
  <c r="Y57" i="21"/>
  <c r="W57" i="21"/>
  <c r="U57" i="21"/>
  <c r="T57" i="21"/>
  <c r="S57" i="21"/>
  <c r="Y56" i="21"/>
  <c r="V56" i="21"/>
  <c r="T56" i="21"/>
  <c r="S56" i="21"/>
  <c r="Y55" i="21"/>
  <c r="X55" i="21"/>
  <c r="W55" i="21"/>
  <c r="V55" i="21"/>
  <c r="S55" i="21"/>
  <c r="D54" i="21"/>
  <c r="Y51" i="21"/>
  <c r="W51" i="21"/>
  <c r="U51" i="21"/>
  <c r="T51" i="21"/>
  <c r="S51" i="21"/>
  <c r="G51" i="21" s="1"/>
  <c r="I51" i="21" s="1"/>
  <c r="Y49" i="21"/>
  <c r="V49" i="21"/>
  <c r="S49" i="21"/>
  <c r="Y48" i="21"/>
  <c r="V48" i="21"/>
  <c r="S48" i="21"/>
  <c r="Y47" i="21"/>
  <c r="S47" i="21"/>
  <c r="Y46" i="21"/>
  <c r="X46" i="21"/>
  <c r="W46" i="21"/>
  <c r="U46" i="21"/>
  <c r="T46" i="21"/>
  <c r="S46" i="21"/>
  <c r="D41" i="21"/>
  <c r="S39" i="21"/>
  <c r="G39" i="21" s="1"/>
  <c r="I39" i="21" s="1"/>
  <c r="Y38" i="21"/>
  <c r="S38" i="21"/>
  <c r="Y35" i="21"/>
  <c r="X35" i="21"/>
  <c r="S35" i="21"/>
  <c r="Y34" i="21"/>
  <c r="S34" i="21"/>
  <c r="Y33" i="21"/>
  <c r="S33" i="21"/>
  <c r="Y28" i="21"/>
  <c r="S28" i="21"/>
  <c r="Y27" i="21"/>
  <c r="X27" i="21"/>
  <c r="W27" i="21"/>
  <c r="V27" i="21"/>
  <c r="S27" i="21"/>
  <c r="G27" i="21" s="1"/>
  <c r="I27" i="21" s="1"/>
  <c r="Y22" i="21"/>
  <c r="S22" i="21"/>
  <c r="Y21" i="21"/>
  <c r="X21" i="21"/>
  <c r="W21" i="21"/>
  <c r="S21" i="21"/>
  <c r="Y20" i="21"/>
  <c r="S20" i="21"/>
  <c r="Y17" i="21"/>
  <c r="S17" i="21"/>
  <c r="Y16" i="21"/>
  <c r="S16" i="21"/>
  <c r="Y15" i="21"/>
  <c r="S15" i="21"/>
  <c r="Y208" i="20"/>
  <c r="X208" i="20"/>
  <c r="W208" i="20"/>
  <c r="V208" i="20"/>
  <c r="U208" i="20"/>
  <c r="T208" i="20"/>
  <c r="S208" i="20"/>
  <c r="Y192" i="20"/>
  <c r="S192" i="20"/>
  <c r="Y190" i="20"/>
  <c r="X190" i="20"/>
  <c r="W190" i="20"/>
  <c r="V190" i="20"/>
  <c r="U190" i="20"/>
  <c r="S190" i="20"/>
  <c r="D189" i="20"/>
  <c r="Y186" i="20"/>
  <c r="X186" i="20"/>
  <c r="W186" i="20"/>
  <c r="V186" i="20"/>
  <c r="U186" i="20"/>
  <c r="T186" i="20"/>
  <c r="S186" i="20"/>
  <c r="D185" i="20"/>
  <c r="Y182" i="20"/>
  <c r="W182" i="20"/>
  <c r="U182" i="20"/>
  <c r="S182" i="20"/>
  <c r="Y177" i="20"/>
  <c r="S177" i="20"/>
  <c r="Y176" i="20"/>
  <c r="S176" i="20"/>
  <c r="Y174" i="20"/>
  <c r="X174" i="20"/>
  <c r="V174" i="20"/>
  <c r="U174" i="20"/>
  <c r="S174" i="20"/>
  <c r="Y173" i="20"/>
  <c r="W173" i="20"/>
  <c r="U173" i="20"/>
  <c r="S173" i="20"/>
  <c r="Y172" i="20"/>
  <c r="S172" i="20"/>
  <c r="D171" i="20"/>
  <c r="Y168" i="20"/>
  <c r="V168" i="20"/>
  <c r="S168" i="20"/>
  <c r="D167" i="20"/>
  <c r="Y164" i="20"/>
  <c r="V164" i="20"/>
  <c r="S164" i="20"/>
  <c r="Y163" i="20"/>
  <c r="X163" i="20"/>
  <c r="V163" i="20"/>
  <c r="S163" i="20"/>
  <c r="D162" i="20"/>
  <c r="Y159" i="20"/>
  <c r="V159" i="20"/>
  <c r="S159" i="20"/>
  <c r="Y158" i="20"/>
  <c r="V158" i="20"/>
  <c r="S158" i="20"/>
  <c r="Y157" i="20"/>
  <c r="S157" i="20"/>
  <c r="Y156" i="20"/>
  <c r="S156" i="20"/>
  <c r="D155" i="20"/>
  <c r="Y152" i="20"/>
  <c r="X152" i="20"/>
  <c r="V152" i="20"/>
  <c r="S152" i="20"/>
  <c r="D151" i="20"/>
  <c r="Y148" i="20"/>
  <c r="W148" i="20"/>
  <c r="U148" i="20"/>
  <c r="S148" i="20"/>
  <c r="Y147" i="20"/>
  <c r="S147" i="20"/>
  <c r="Y146" i="20"/>
  <c r="X146" i="20"/>
  <c r="U146" i="20"/>
  <c r="S146" i="20"/>
  <c r="D145" i="20"/>
  <c r="Y142" i="20"/>
  <c r="X142" i="20"/>
  <c r="V142" i="20"/>
  <c r="T142" i="20"/>
  <c r="S142" i="20"/>
  <c r="Y141" i="20"/>
  <c r="S141" i="20"/>
  <c r="G141" i="20" s="1"/>
  <c r="I141" i="20" s="1"/>
  <c r="Y139" i="20"/>
  <c r="W139" i="20"/>
  <c r="U139" i="20"/>
  <c r="S139" i="20"/>
  <c r="Y138" i="20"/>
  <c r="S138" i="20"/>
  <c r="Y137" i="20"/>
  <c r="X137" i="20"/>
  <c r="S137" i="20"/>
  <c r="Y136" i="20"/>
  <c r="W136" i="20"/>
  <c r="U136" i="20"/>
  <c r="S136" i="20"/>
  <c r="Y135" i="20"/>
  <c r="X135" i="20"/>
  <c r="W135" i="20"/>
  <c r="U135" i="20"/>
  <c r="T135" i="20"/>
  <c r="S135" i="20"/>
  <c r="Y134" i="20"/>
  <c r="X134" i="20"/>
  <c r="W134" i="20"/>
  <c r="U134" i="20"/>
  <c r="S134" i="20"/>
  <c r="Y133" i="20"/>
  <c r="W133" i="20"/>
  <c r="U133" i="20"/>
  <c r="S133" i="20"/>
  <c r="Y132" i="20"/>
  <c r="X132" i="20"/>
  <c r="W132" i="20"/>
  <c r="V132" i="20"/>
  <c r="U132" i="20"/>
  <c r="T132" i="20"/>
  <c r="S132" i="20"/>
  <c r="Y131" i="20"/>
  <c r="X131" i="20"/>
  <c r="V131" i="20"/>
  <c r="T131" i="20"/>
  <c r="S131" i="20"/>
  <c r="Y130" i="20"/>
  <c r="S130" i="20"/>
  <c r="Y129" i="20"/>
  <c r="W129" i="20"/>
  <c r="U129" i="20"/>
  <c r="S129" i="20"/>
  <c r="Y127" i="20"/>
  <c r="S127" i="20"/>
  <c r="Y126" i="20"/>
  <c r="S126" i="20"/>
  <c r="Y125" i="20"/>
  <c r="X125" i="20"/>
  <c r="U125" i="20"/>
  <c r="S125" i="20"/>
  <c r="D124" i="20"/>
  <c r="Y121" i="20"/>
  <c r="X121" i="20"/>
  <c r="V121" i="20"/>
  <c r="T121" i="20"/>
  <c r="S121" i="20"/>
  <c r="Y120" i="20"/>
  <c r="W120" i="20"/>
  <c r="V120" i="20"/>
  <c r="S120" i="20"/>
  <c r="Y116" i="20"/>
  <c r="W116" i="20"/>
  <c r="U116" i="20"/>
  <c r="S116" i="20"/>
  <c r="Y115" i="20"/>
  <c r="W115" i="20"/>
  <c r="U115" i="20"/>
  <c r="S115" i="20"/>
  <c r="Y112" i="20"/>
  <c r="V112" i="20"/>
  <c r="S112" i="20"/>
  <c r="Y110" i="20"/>
  <c r="V110" i="20"/>
  <c r="T110" i="20"/>
  <c r="S110" i="20"/>
  <c r="Y109" i="20"/>
  <c r="V109" i="20"/>
  <c r="T109" i="20"/>
  <c r="S109" i="20"/>
  <c r="Y108" i="20"/>
  <c r="V108" i="20"/>
  <c r="S108" i="20"/>
  <c r="Y107" i="20"/>
  <c r="X107" i="20"/>
  <c r="W107" i="20"/>
  <c r="U107" i="20"/>
  <c r="T107" i="20"/>
  <c r="S107" i="20"/>
  <c r="Y106" i="20"/>
  <c r="V106" i="20"/>
  <c r="S106" i="20"/>
  <c r="Y104" i="20"/>
  <c r="V104" i="20"/>
  <c r="S104" i="20"/>
  <c r="Y103" i="20"/>
  <c r="V103" i="20"/>
  <c r="S103" i="20"/>
  <c r="Y102" i="20"/>
  <c r="V102" i="20"/>
  <c r="S102" i="20"/>
  <c r="Y101" i="20"/>
  <c r="V101" i="20"/>
  <c r="S101" i="20"/>
  <c r="D96" i="20"/>
  <c r="Y93" i="20"/>
  <c r="W93" i="20"/>
  <c r="U93" i="20"/>
  <c r="T93" i="20"/>
  <c r="S93" i="20"/>
  <c r="Y92" i="20"/>
  <c r="V92" i="20"/>
  <c r="S92" i="20"/>
  <c r="Y91" i="20"/>
  <c r="V91" i="20"/>
  <c r="S91" i="20"/>
  <c r="Y90" i="20"/>
  <c r="V90" i="20"/>
  <c r="S90" i="20"/>
  <c r="D85" i="20"/>
  <c r="Y82" i="20"/>
  <c r="W82" i="20"/>
  <c r="U82" i="20"/>
  <c r="T82" i="20"/>
  <c r="S82" i="20"/>
  <c r="Y80" i="20"/>
  <c r="V80" i="20"/>
  <c r="T80" i="20"/>
  <c r="S80" i="20"/>
  <c r="Y79" i="20"/>
  <c r="S79" i="20"/>
  <c r="Y78" i="20"/>
  <c r="X78" i="20"/>
  <c r="W78" i="20"/>
  <c r="U78" i="20"/>
  <c r="T78" i="20"/>
  <c r="S78" i="20"/>
  <c r="Y77" i="20"/>
  <c r="W77" i="20"/>
  <c r="V77" i="20"/>
  <c r="U77" i="20"/>
  <c r="S77" i="20"/>
  <c r="Y76" i="20"/>
  <c r="X76" i="20"/>
  <c r="W76" i="20"/>
  <c r="V76" i="20"/>
  <c r="S76" i="20"/>
  <c r="D75" i="20"/>
  <c r="Y72" i="20"/>
  <c r="W72" i="20"/>
  <c r="U72" i="20"/>
  <c r="T72" i="20"/>
  <c r="S72" i="20"/>
  <c r="Y71" i="20"/>
  <c r="V71" i="20"/>
  <c r="T71" i="20"/>
  <c r="S71" i="20"/>
  <c r="Y70" i="20"/>
  <c r="X70" i="20"/>
  <c r="W70" i="20"/>
  <c r="U70" i="20"/>
  <c r="T70" i="20"/>
  <c r="S70" i="20"/>
  <c r="Y69" i="20"/>
  <c r="X69" i="20"/>
  <c r="W69" i="20"/>
  <c r="V69" i="20"/>
  <c r="S69" i="20"/>
  <c r="D68" i="20"/>
  <c r="Y65" i="20"/>
  <c r="W65" i="20"/>
  <c r="U65" i="20"/>
  <c r="T65" i="20"/>
  <c r="S65" i="20"/>
  <c r="Y64" i="20"/>
  <c r="V64" i="20"/>
  <c r="T64" i="20"/>
  <c r="S64" i="20"/>
  <c r="Y63" i="20"/>
  <c r="X63" i="20"/>
  <c r="W63" i="20"/>
  <c r="U63" i="20"/>
  <c r="T63" i="20"/>
  <c r="S63" i="20"/>
  <c r="D62" i="20"/>
  <c r="Y59" i="20"/>
  <c r="W59" i="20"/>
  <c r="U59" i="20"/>
  <c r="T59" i="20"/>
  <c r="S59" i="20"/>
  <c r="Y58" i="20"/>
  <c r="V58" i="20"/>
  <c r="T58" i="20"/>
  <c r="S58" i="20"/>
  <c r="Y57" i="20"/>
  <c r="X57" i="20"/>
  <c r="W57" i="20"/>
  <c r="V57" i="20"/>
  <c r="S57" i="20"/>
  <c r="D56" i="20"/>
  <c r="Y53" i="20"/>
  <c r="W53" i="20"/>
  <c r="U53" i="20"/>
  <c r="T53" i="20"/>
  <c r="S53" i="20"/>
  <c r="Y51" i="20"/>
  <c r="V51" i="20"/>
  <c r="S51" i="20"/>
  <c r="T49" i="20"/>
  <c r="S49" i="20"/>
  <c r="Y48" i="20"/>
  <c r="S48" i="20"/>
  <c r="Y47" i="20"/>
  <c r="S47" i="20"/>
  <c r="Y45" i="20"/>
  <c r="X45" i="20"/>
  <c r="W45" i="20"/>
  <c r="U45" i="20"/>
  <c r="T45" i="20"/>
  <c r="S45" i="20"/>
  <c r="G38" i="20"/>
  <c r="I38" i="20" s="1"/>
  <c r="Y37" i="20"/>
  <c r="S37" i="20"/>
  <c r="Y34" i="20"/>
  <c r="S34" i="20"/>
  <c r="Y33" i="20"/>
  <c r="S33" i="20"/>
  <c r="Y28" i="20"/>
  <c r="S28" i="20"/>
  <c r="Y27" i="20"/>
  <c r="X27" i="20"/>
  <c r="W27" i="20"/>
  <c r="V27" i="20"/>
  <c r="S27" i="20"/>
  <c r="Y26" i="20"/>
  <c r="S26" i="20"/>
  <c r="Y25" i="20"/>
  <c r="S25" i="20"/>
  <c r="Y24" i="20"/>
  <c r="X24" i="20"/>
  <c r="S24" i="20"/>
  <c r="Y22" i="20"/>
  <c r="S22" i="20"/>
  <c r="Y21" i="20"/>
  <c r="X21" i="20"/>
  <c r="W21" i="20"/>
  <c r="S21" i="20"/>
  <c r="Y20" i="20"/>
  <c r="S20" i="20"/>
  <c r="Y17" i="20"/>
  <c r="S17" i="20"/>
  <c r="Y16" i="20"/>
  <c r="S16" i="20"/>
  <c r="G16" i="20" s="1"/>
  <c r="I16" i="20" s="1"/>
  <c r="Y15" i="20"/>
  <c r="S15" i="20"/>
  <c r="G178" i="21"/>
  <c r="I178" i="21" s="1"/>
  <c r="G183" i="21"/>
  <c r="I183" i="21" s="1"/>
  <c r="G19" i="20" l="1"/>
  <c r="I19" i="20" s="1"/>
  <c r="G191" i="20"/>
  <c r="I191" i="20" s="1"/>
  <c r="G111" i="20"/>
  <c r="I111" i="20" s="1"/>
  <c r="G110" i="20"/>
  <c r="I110" i="20" s="1"/>
  <c r="G196" i="20"/>
  <c r="I196" i="20" s="1"/>
  <c r="G194" i="20"/>
  <c r="I194" i="20" s="1"/>
  <c r="G25" i="20"/>
  <c r="I25" i="20" s="1"/>
  <c r="G131" i="20"/>
  <c r="I131" i="20" s="1"/>
  <c r="G146" i="20"/>
  <c r="I146" i="20" s="1"/>
  <c r="G156" i="20"/>
  <c r="I156" i="20" s="1"/>
  <c r="G207" i="20"/>
  <c r="I207" i="20" s="1"/>
  <c r="G206" i="20"/>
  <c r="I206" i="20" s="1"/>
  <c r="G205" i="20"/>
  <c r="I205" i="20" s="1"/>
  <c r="G204" i="20"/>
  <c r="I204" i="20" s="1"/>
  <c r="G129" i="20"/>
  <c r="I129" i="20" s="1"/>
  <c r="G203" i="20"/>
  <c r="I203" i="20" s="1"/>
  <c r="G126" i="20"/>
  <c r="I126" i="20" s="1"/>
  <c r="G26" i="20"/>
  <c r="I26" i="20" s="1"/>
  <c r="G50" i="20"/>
  <c r="I50" i="20" s="1"/>
  <c r="G70" i="20"/>
  <c r="I70" i="20" s="1"/>
  <c r="G76" i="20"/>
  <c r="I76" i="20" s="1"/>
  <c r="G104" i="20"/>
  <c r="I104" i="20" s="1"/>
  <c r="G17" i="20"/>
  <c r="I17" i="20" s="1"/>
  <c r="G23" i="20"/>
  <c r="I23" i="20" s="1"/>
  <c r="G80" i="20"/>
  <c r="I80" i="20" s="1"/>
  <c r="G92" i="20"/>
  <c r="I92" i="20" s="1"/>
  <c r="G116" i="20"/>
  <c r="I116" i="20" s="1"/>
  <c r="G147" i="20"/>
  <c r="I147" i="20" s="1"/>
  <c r="G158" i="20"/>
  <c r="I158" i="20" s="1"/>
  <c r="G177" i="20"/>
  <c r="I177" i="20" s="1"/>
  <c r="G20" i="20"/>
  <c r="I20" i="20" s="1"/>
  <c r="G132" i="20"/>
  <c r="I132" i="20" s="1"/>
  <c r="G135" i="20"/>
  <c r="I135" i="20" s="1"/>
  <c r="G148" i="20"/>
  <c r="I148" i="20" s="1"/>
  <c r="G106" i="20"/>
  <c r="I106" i="20" s="1"/>
  <c r="G59" i="20"/>
  <c r="I59" i="20" s="1"/>
  <c r="G65" i="20"/>
  <c r="I65" i="20" s="1"/>
  <c r="G77" i="20"/>
  <c r="I77" i="20" s="1"/>
  <c r="G93" i="20"/>
  <c r="I93" i="20" s="1"/>
  <c r="G37" i="20"/>
  <c r="I37" i="20" s="1"/>
  <c r="G53" i="20"/>
  <c r="I53" i="20" s="1"/>
  <c r="G172" i="20"/>
  <c r="I172" i="20" s="1"/>
  <c r="G22" i="20"/>
  <c r="I22" i="20" s="1"/>
  <c r="G33" i="20"/>
  <c r="I33" i="20" s="1"/>
  <c r="G173" i="20"/>
  <c r="I173" i="20" s="1"/>
  <c r="G47" i="20"/>
  <c r="I47" i="20" s="1"/>
  <c r="G72" i="20"/>
  <c r="I72" i="20" s="1"/>
  <c r="G78" i="20"/>
  <c r="I78" i="20" s="1"/>
  <c r="G107" i="20"/>
  <c r="I107" i="20" s="1"/>
  <c r="G121" i="20"/>
  <c r="I121" i="20" s="1"/>
  <c r="G24" i="20"/>
  <c r="I24" i="20" s="1"/>
  <c r="G34" i="20"/>
  <c r="I34" i="20" s="1"/>
  <c r="G63" i="20"/>
  <c r="I63" i="20" s="1"/>
  <c r="G69" i="20"/>
  <c r="I69" i="20" s="1"/>
  <c r="G101" i="20"/>
  <c r="I101" i="20" s="1"/>
  <c r="G112" i="20"/>
  <c r="I112" i="20" s="1"/>
  <c r="G174" i="20"/>
  <c r="I174" i="20" s="1"/>
  <c r="G201" i="20"/>
  <c r="I201" i="20" s="1"/>
  <c r="G198" i="20"/>
  <c r="I198" i="20" s="1"/>
  <c r="G200" i="20"/>
  <c r="I200" i="20" s="1"/>
  <c r="G178" i="20"/>
  <c r="I178" i="20" s="1"/>
  <c r="G15" i="20"/>
  <c r="G199" i="20"/>
  <c r="I199" i="20" s="1"/>
  <c r="G220" i="21"/>
  <c r="I220" i="21" s="1"/>
  <c r="G67" i="21"/>
  <c r="I67" i="21" s="1"/>
  <c r="G176" i="21"/>
  <c r="I176" i="21" s="1"/>
  <c r="G15" i="21"/>
  <c r="G46" i="21"/>
  <c r="I46" i="21" s="1"/>
  <c r="G126" i="21"/>
  <c r="I126" i="21" s="1"/>
  <c r="G146" i="21"/>
  <c r="I146" i="21" s="1"/>
  <c r="G61" i="21"/>
  <c r="I61" i="21" s="1"/>
  <c r="G161" i="21"/>
  <c r="I161" i="21" s="1"/>
  <c r="G133" i="21"/>
  <c r="I133" i="21" s="1"/>
  <c r="G139" i="21"/>
  <c r="I139" i="21" s="1"/>
  <c r="G157" i="21"/>
  <c r="I157" i="21" s="1"/>
  <c r="G33" i="21"/>
  <c r="I33" i="21" s="1"/>
  <c r="G134" i="21"/>
  <c r="I134" i="21" s="1"/>
  <c r="G16" i="21"/>
  <c r="I16" i="21" s="1"/>
  <c r="G119" i="21"/>
  <c r="I119" i="21" s="1"/>
  <c r="G127" i="21"/>
  <c r="I127" i="21" s="1"/>
  <c r="G20" i="21"/>
  <c r="I20" i="21" s="1"/>
  <c r="G130" i="21"/>
  <c r="I130" i="21" s="1"/>
  <c r="G28" i="21"/>
  <c r="I28" i="21" s="1"/>
  <c r="G171" i="21"/>
  <c r="I171" i="21" s="1"/>
  <c r="G203" i="21"/>
  <c r="I203" i="21" s="1"/>
  <c r="G128" i="21"/>
  <c r="I128" i="21" s="1"/>
  <c r="G17" i="21"/>
  <c r="I17" i="21" s="1"/>
  <c r="G55" i="21"/>
  <c r="I55" i="21" s="1"/>
  <c r="G88" i="21"/>
  <c r="I88" i="21" s="1"/>
  <c r="G140" i="21"/>
  <c r="I140" i="21" s="1"/>
  <c r="G216" i="21"/>
  <c r="I216" i="21" s="1"/>
  <c r="G201" i="21"/>
  <c r="I201" i="21" s="1"/>
  <c r="G194" i="21"/>
  <c r="I194" i="21" s="1"/>
  <c r="G100" i="21"/>
  <c r="I100" i="21" s="1"/>
  <c r="G205" i="21"/>
  <c r="I205" i="21" s="1"/>
  <c r="G193" i="21"/>
  <c r="I193" i="21" s="1"/>
  <c r="G34" i="21"/>
  <c r="I34" i="21" s="1"/>
  <c r="G89" i="21"/>
  <c r="I89" i="21" s="1"/>
  <c r="G196" i="21"/>
  <c r="I196" i="21" s="1"/>
  <c r="G113" i="21"/>
  <c r="I113" i="21" s="1"/>
  <c r="G21" i="21"/>
  <c r="I21" i="21" s="1"/>
  <c r="G48" i="21"/>
  <c r="I48" i="21" s="1"/>
  <c r="G68" i="21"/>
  <c r="I68" i="21" s="1"/>
  <c r="G74" i="21"/>
  <c r="I74" i="21" s="1"/>
  <c r="G77" i="21"/>
  <c r="I77" i="21" s="1"/>
  <c r="G106" i="21"/>
  <c r="I106" i="21" s="1"/>
  <c r="G123" i="21"/>
  <c r="I123" i="21" s="1"/>
  <c r="G131" i="21"/>
  <c r="I131" i="21" s="1"/>
  <c r="G135" i="21"/>
  <c r="I135" i="21" s="1"/>
  <c r="G202" i="21"/>
  <c r="I202" i="21" s="1"/>
  <c r="I217" i="21"/>
  <c r="G187" i="21"/>
  <c r="I187" i="21" s="1"/>
  <c r="G105" i="21"/>
  <c r="I105" i="21" s="1"/>
  <c r="G56" i="21"/>
  <c r="I56" i="21" s="1"/>
  <c r="G62" i="21"/>
  <c r="I62" i="21" s="1"/>
  <c r="G101" i="21"/>
  <c r="I101" i="21" s="1"/>
  <c r="G162" i="21"/>
  <c r="I162" i="21" s="1"/>
  <c r="G173" i="21"/>
  <c r="I173" i="21" s="1"/>
  <c r="G182" i="21"/>
  <c r="I182" i="21" s="1"/>
  <c r="G198" i="21"/>
  <c r="I198" i="21" s="1"/>
  <c r="I218" i="21"/>
  <c r="G172" i="21"/>
  <c r="I172" i="21" s="1"/>
  <c r="G76" i="21"/>
  <c r="I76" i="21" s="1"/>
  <c r="G78" i="21"/>
  <c r="I78" i="21" s="1"/>
  <c r="G90" i="21"/>
  <c r="I90" i="21" s="1"/>
  <c r="G114" i="21"/>
  <c r="I114" i="21" s="1"/>
  <c r="G144" i="21"/>
  <c r="I144" i="21" s="1"/>
  <c r="G154" i="21"/>
  <c r="I154" i="21" s="1"/>
  <c r="G191" i="21"/>
  <c r="I191" i="21" s="1"/>
  <c r="G170" i="21"/>
  <c r="I170" i="21" s="1"/>
  <c r="G70" i="21"/>
  <c r="I70" i="21" s="1"/>
  <c r="G49" i="21"/>
  <c r="I49" i="21" s="1"/>
  <c r="G107" i="21"/>
  <c r="I107" i="21" s="1"/>
  <c r="G136" i="21"/>
  <c r="I136" i="21" s="1"/>
  <c r="G199" i="21"/>
  <c r="I199" i="21" s="1"/>
  <c r="G150" i="21"/>
  <c r="I150" i="21" s="1"/>
  <c r="G47" i="21"/>
  <c r="I47" i="21" s="1"/>
  <c r="G22" i="21"/>
  <c r="I22" i="21" s="1"/>
  <c r="G38" i="21"/>
  <c r="I38" i="21" s="1"/>
  <c r="G102" i="21"/>
  <c r="I102" i="21" s="1"/>
  <c r="G124" i="21"/>
  <c r="I124" i="21" s="1"/>
  <c r="G129" i="21"/>
  <c r="I129" i="21" s="1"/>
  <c r="G132" i="21"/>
  <c r="I132" i="21" s="1"/>
  <c r="G155" i="21"/>
  <c r="I155" i="21" s="1"/>
  <c r="G110" i="21"/>
  <c r="I110" i="21" s="1"/>
  <c r="G204" i="21"/>
  <c r="I204" i="21" s="1"/>
  <c r="G57" i="21"/>
  <c r="I57" i="21" s="1"/>
  <c r="G63" i="21"/>
  <c r="I63" i="21" s="1"/>
  <c r="G75" i="21"/>
  <c r="I75" i="21" s="1"/>
  <c r="G91" i="21"/>
  <c r="I91" i="21" s="1"/>
  <c r="G137" i="21"/>
  <c r="I137" i="21" s="1"/>
  <c r="G166" i="21"/>
  <c r="I166" i="21" s="1"/>
  <c r="G57" i="20"/>
  <c r="I57" i="20" s="1"/>
  <c r="G90" i="20"/>
  <c r="I90" i="20" s="1"/>
  <c r="G159" i="20"/>
  <c r="I159" i="20" s="1"/>
  <c r="G102" i="20"/>
  <c r="I102" i="20" s="1"/>
  <c r="G115" i="20"/>
  <c r="I115" i="20" s="1"/>
  <c r="G130" i="20"/>
  <c r="I130" i="20" s="1"/>
  <c r="G91" i="20"/>
  <c r="I91" i="20" s="1"/>
  <c r="G136" i="20"/>
  <c r="I136" i="20" s="1"/>
  <c r="G142" i="20"/>
  <c r="I142" i="20" s="1"/>
  <c r="G79" i="20"/>
  <c r="I79" i="20" s="1"/>
  <c r="G108" i="20"/>
  <c r="I108" i="20" s="1"/>
  <c r="G125" i="20"/>
  <c r="I125" i="20" s="1"/>
  <c r="G133" i="20"/>
  <c r="I133" i="20" s="1"/>
  <c r="G152" i="20"/>
  <c r="I152" i="20" s="1"/>
  <c r="G163" i="20"/>
  <c r="I163" i="20" s="1"/>
  <c r="G58" i="20"/>
  <c r="I58" i="20" s="1"/>
  <c r="G64" i="20"/>
  <c r="I64" i="20" s="1"/>
  <c r="G103" i="20"/>
  <c r="I103" i="20" s="1"/>
  <c r="G105" i="20"/>
  <c r="I105" i="20" s="1"/>
  <c r="G46" i="20"/>
  <c r="I46" i="20" s="1"/>
  <c r="G51" i="20"/>
  <c r="I51" i="20" s="1"/>
  <c r="G109" i="20"/>
  <c r="I109" i="20" s="1"/>
  <c r="G137" i="20"/>
  <c r="I137" i="20" s="1"/>
  <c r="G190" i="20"/>
  <c r="I190" i="20" s="1"/>
  <c r="G45" i="20"/>
  <c r="I45" i="20" s="1"/>
  <c r="G134" i="20"/>
  <c r="I134" i="20" s="1"/>
  <c r="G164" i="20"/>
  <c r="I164" i="20" s="1"/>
  <c r="G21" i="20"/>
  <c r="I21" i="20" s="1"/>
  <c r="G71" i="20"/>
  <c r="I71" i="20" s="1"/>
  <c r="G82" i="20"/>
  <c r="I82" i="20" s="1"/>
  <c r="G120" i="20"/>
  <c r="I120" i="20" s="1"/>
  <c r="G127" i="20"/>
  <c r="I127" i="20" s="1"/>
  <c r="G138" i="20"/>
  <c r="I138" i="20" s="1"/>
  <c r="G182" i="20"/>
  <c r="I182" i="20" s="1"/>
  <c r="G28" i="20"/>
  <c r="I28" i="20" s="1"/>
  <c r="G157" i="20"/>
  <c r="I157" i="20" s="1"/>
  <c r="G128" i="20"/>
  <c r="I128" i="20" s="1"/>
  <c r="G139" i="20"/>
  <c r="I139" i="20" s="1"/>
  <c r="G168" i="20"/>
  <c r="I168" i="20" s="1"/>
  <c r="G35" i="21"/>
  <c r="I35" i="21" s="1"/>
  <c r="G109" i="21"/>
  <c r="I109" i="21" s="1"/>
  <c r="G36" i="21"/>
  <c r="I36" i="21" s="1"/>
  <c r="G111" i="21"/>
  <c r="I111" i="21" s="1"/>
  <c r="G35" i="20"/>
  <c r="I35" i="20" s="1"/>
  <c r="G113" i="20"/>
  <c r="I113" i="20" s="1"/>
  <c r="G36" i="20"/>
  <c r="I36" i="20" s="1"/>
  <c r="G86" i="20"/>
  <c r="I86" i="20" s="1"/>
  <c r="G97" i="20"/>
  <c r="I97" i="20" s="1"/>
  <c r="G84" i="21"/>
  <c r="I84" i="21" s="1"/>
  <c r="G95" i="21"/>
  <c r="I95" i="21" s="1"/>
  <c r="G48" i="20"/>
  <c r="I48" i="20" s="1"/>
  <c r="G49" i="20"/>
  <c r="I49" i="20" s="1"/>
  <c r="G24" i="21"/>
  <c r="I24" i="21" s="1"/>
  <c r="G37" i="21"/>
  <c r="I37" i="21" s="1"/>
  <c r="G18" i="20"/>
  <c r="I18" i="20" s="1"/>
  <c r="G27" i="20"/>
  <c r="I27" i="20" s="1"/>
  <c r="G176" i="20"/>
  <c r="I176" i="20" s="1"/>
  <c r="G192" i="20"/>
  <c r="I192" i="20" s="1"/>
  <c r="G186" i="20"/>
  <c r="I186" i="20" s="1"/>
  <c r="G25" i="21"/>
  <c r="I25" i="21" s="1"/>
  <c r="G26" i="21"/>
  <c r="I26" i="21" s="1"/>
  <c r="G18" i="21"/>
  <c r="I18" i="21" s="1"/>
  <c r="I15" i="20" l="1"/>
  <c r="C10" i="20"/>
  <c r="C11" i="20" s="1"/>
  <c r="I15" i="21"/>
  <c r="C10" i="21"/>
  <c r="C11" i="21" s="1"/>
</calcChain>
</file>

<file path=xl/sharedStrings.xml><?xml version="1.0" encoding="utf-8"?>
<sst xmlns="http://schemas.openxmlformats.org/spreadsheetml/2006/main" count="1671" uniqueCount="529">
  <si>
    <t>Zone climatique</t>
  </si>
  <si>
    <t>Murs extérieurs</t>
  </si>
  <si>
    <t>Murs intérieurs</t>
  </si>
  <si>
    <t>Plancher bas</t>
  </si>
  <si>
    <t>Ponts thermiques</t>
  </si>
  <si>
    <t>ECS</t>
  </si>
  <si>
    <t>Ventilation</t>
  </si>
  <si>
    <t>Photovoltaïque</t>
  </si>
  <si>
    <t>Génération</t>
  </si>
  <si>
    <t>Emission</t>
  </si>
  <si>
    <t>Distribution</t>
  </si>
  <si>
    <t>Type de ventilation</t>
  </si>
  <si>
    <t>Rendement d'échangeur</t>
  </si>
  <si>
    <t>Puissance crête</t>
  </si>
  <si>
    <t>Type de confinement</t>
  </si>
  <si>
    <t>Type d'appareils sanitaires</t>
  </si>
  <si>
    <t>Type d'émetteurs</t>
  </si>
  <si>
    <t>Volume de stockage</t>
  </si>
  <si>
    <t>Constante de refroidissement</t>
  </si>
  <si>
    <t>Variation spatiale</t>
  </si>
  <si>
    <t>Variation temporelle</t>
  </si>
  <si>
    <t>Type de régulation des ventilateurs</t>
  </si>
  <si>
    <t>Inertie quotidienne</t>
  </si>
  <si>
    <t>Inertie séquentielle</t>
  </si>
  <si>
    <t>Surface déperditive</t>
  </si>
  <si>
    <t>Conformité</t>
  </si>
  <si>
    <t>SYSTEMES</t>
  </si>
  <si>
    <t xml:space="preserve">H1b </t>
  </si>
  <si>
    <t>ENVELOPPE</t>
  </si>
  <si>
    <t>DONNEES GENERALES</t>
  </si>
  <si>
    <t>Régulation</t>
  </si>
  <si>
    <t>-</t>
  </si>
  <si>
    <t>Puissance installée</t>
  </si>
  <si>
    <t>Fractionnement</t>
  </si>
  <si>
    <t>Eclairage d'appoint</t>
  </si>
  <si>
    <t>Nombre total de points</t>
  </si>
  <si>
    <t>Sans objet</t>
  </si>
  <si>
    <t>Coffres de volets roulants</t>
  </si>
  <si>
    <t>Ponts thermques d'appui / tableau / linteau</t>
  </si>
  <si>
    <t>Calcul du Ue</t>
  </si>
  <si>
    <t>Gravité de l'erreur</t>
  </si>
  <si>
    <t>Surface deperditive</t>
  </si>
  <si>
    <t>Coefficient b</t>
  </si>
  <si>
    <t>Emplacement production</t>
  </si>
  <si>
    <t>Gestion du thermostat / intermittence</t>
  </si>
  <si>
    <t>Capteurs solaires</t>
  </si>
  <si>
    <t>Surface des capteurs</t>
  </si>
  <si>
    <t>Rendement optique</t>
  </si>
  <si>
    <t>Puissance absorbée des ventilateurs</t>
  </si>
  <si>
    <t>Perméabilité du réseau</t>
  </si>
  <si>
    <t>Composants</t>
  </si>
  <si>
    <t>Réseau</t>
  </si>
  <si>
    <t>Orientation / Inclinaison</t>
  </si>
  <si>
    <t>Accès à l'éclairage naturel</t>
  </si>
  <si>
    <t>Altitude</t>
  </si>
  <si>
    <t>Nombre de points limite</t>
  </si>
  <si>
    <t>Gravité</t>
  </si>
  <si>
    <t>CONFORMITE A LA RT 2012</t>
  </si>
  <si>
    <t>CONCLUSION</t>
  </si>
  <si>
    <t>BBIOmax</t>
  </si>
  <si>
    <t>Cepmax</t>
  </si>
  <si>
    <t>Poids de l'erreur</t>
  </si>
  <si>
    <t>PAROIS OPAQUES</t>
  </si>
  <si>
    <t>Toiture</t>
  </si>
  <si>
    <t>BAIES</t>
  </si>
  <si>
    <t>Saisie conforme</t>
  </si>
  <si>
    <t>Saisie non conforme</t>
  </si>
  <si>
    <t>Commentaire</t>
  </si>
  <si>
    <t>Usage</t>
  </si>
  <si>
    <t>&lt;400m</t>
  </si>
  <si>
    <t>Comptage obligatoire</t>
  </si>
  <si>
    <t>Stipulé rapport</t>
  </si>
  <si>
    <t>Non stipulé rapport</t>
  </si>
  <si>
    <t>1/6 de surface vitrée en MI et LC</t>
  </si>
  <si>
    <t xml:space="preserve">Dans les circulations et parties communes horizontales et verticales, présence d’un dispositif automatique permettant en cas d’inoccupation :
- Soit abaissement de l’éclairement au niveau réglementaire
- Soit extinction des lumières
En cas d’accès à l’éclairage naturel, présence d’un dispositif permettant une extinction automatique si l’éclairage naturel suffisant.
</t>
  </si>
  <si>
    <t>Système</t>
  </si>
  <si>
    <t>Type de génération / type d'émission</t>
  </si>
  <si>
    <t>Concordance entre rapport et étude thermique</t>
  </si>
  <si>
    <t>Incohérence entre rapport et étude thermique</t>
  </si>
  <si>
    <t>Oui</t>
  </si>
  <si>
    <t>Non</t>
  </si>
  <si>
    <t>Saisie conforme ou valeurs retenues pénalisantes</t>
  </si>
  <si>
    <t>Certification des valeurs</t>
  </si>
  <si>
    <t>Performance retenue justifiée sans justificatif</t>
  </si>
  <si>
    <t>Performance retenue certifiée sans certificat</t>
  </si>
  <si>
    <t>Performance retenue certifiée au lieu de justifiée</t>
  </si>
  <si>
    <t>Saisie en volume chauffé au lieu de hors volume chauffé</t>
  </si>
  <si>
    <t>Sonde de température extérieure saisie sans justificatif</t>
  </si>
  <si>
    <t>Surface d'émission</t>
  </si>
  <si>
    <t>Régulation justifiée sans justificatif</t>
  </si>
  <si>
    <t>Régulation certifiée sans justificatif</t>
  </si>
  <si>
    <t>Pertes au dos</t>
  </si>
  <si>
    <t>Distribution groupe</t>
  </si>
  <si>
    <t>Distribution intergroupe</t>
  </si>
  <si>
    <t>Chauffage / Refroidissement</t>
  </si>
  <si>
    <t>Longueurs de réseaux</t>
  </si>
  <si>
    <t>Circulateur</t>
  </si>
  <si>
    <t>Rapport</t>
  </si>
  <si>
    <t>Rapport détaillé précisant:
- les performances bâti
- les performances des systèmes chauffage / refroidissement, ECS, ventilation, éclairage</t>
  </si>
  <si>
    <t>Rapport complet</t>
  </si>
  <si>
    <t>Linéique manquant conduisant directement au non-respect de l'exigence</t>
  </si>
  <si>
    <t>Erreur sur la valeur de psi conduisant directement au non-respect de l'exigence</t>
  </si>
  <si>
    <t>Erreur sur les dimensions des menuiseries conduisant directement au non-respect de l'exigence</t>
  </si>
  <si>
    <t>Non prises en compte</t>
  </si>
  <si>
    <t>Saisie conforme ou valeur retenue pénalisante</t>
  </si>
  <si>
    <t>Ventilateurs non pris en compte</t>
  </si>
  <si>
    <t>Valeur non justifiée ou non stipulée rapport, P&gt;1,5W/m² en petite vitesse</t>
  </si>
  <si>
    <t>Valeur non justifiée ou non stipulée rapport, P&lt;1,5W/m² en petite vitesse</t>
  </si>
  <si>
    <t>Valeur non justifiée ou non stipulée rapport, P&lt;1W/m² en petite vitesse</t>
  </si>
  <si>
    <t>Réseau hydraulique mais aucune longueur saisie</t>
  </si>
  <si>
    <t>Longueur de distribution du groupe hors volume chauffé non saisie</t>
  </si>
  <si>
    <t>Longueur volume chauffé &lt; 0,6 x surface desservie sans justificatif</t>
  </si>
  <si>
    <t>Réseau hydraulique - circulateur non saisi en l'absence de réseau intergroupe</t>
  </si>
  <si>
    <t>Valeur non justifiée ou non stipulée rapport</t>
  </si>
  <si>
    <t>Classe d'isolation des réseaux</t>
  </si>
  <si>
    <t>Longueur de distribution intergroupe hors volume chauffé non saisie</t>
  </si>
  <si>
    <t>Réseau intergroupe présent mais non renseigné dans l'étude</t>
  </si>
  <si>
    <t>Circulateur non pris en compte</t>
  </si>
  <si>
    <t>Eclairage</t>
  </si>
  <si>
    <t>Inertie</t>
  </si>
  <si>
    <t>Douche saisie au lieu de baignoire</t>
  </si>
  <si>
    <t>Système saisonnier non pris en compte</t>
  </si>
  <si>
    <t>Type de génération / type d'appoint</t>
  </si>
  <si>
    <t>Titre V</t>
  </si>
  <si>
    <t>Titre V opération nécessaire</t>
  </si>
  <si>
    <t>Système non modélisable directement saisi sans titre V opération</t>
  </si>
  <si>
    <t>Stockage</t>
  </si>
  <si>
    <t>Ballon non saisi (base et/ou appoint)</t>
  </si>
  <si>
    <t>Valeur retenue certifiée au lieu de justifiée</t>
  </si>
  <si>
    <t>Valeur retenue certifiée sans certificat</t>
  </si>
  <si>
    <t>Valeur retenue justifiée sans justificatif</t>
  </si>
  <si>
    <t>Chauffage de nuit sans justificatif</t>
  </si>
  <si>
    <t>Valeur saisie sans justificatif (0,5 par défaut)</t>
  </si>
  <si>
    <t>Performance : rendements / COP</t>
  </si>
  <si>
    <t>Appoint</t>
  </si>
  <si>
    <t>Saisie conforme ou sans objet</t>
  </si>
  <si>
    <t>Non saisi</t>
  </si>
  <si>
    <t>Emplacement stockage</t>
  </si>
  <si>
    <t>Génération (base et appoint)</t>
  </si>
  <si>
    <t>Bâtiment climatisé - système de refroidissement non saisi</t>
  </si>
  <si>
    <t>Longueurs du réseau groupe retenues égales à 0</t>
  </si>
  <si>
    <t>Préchauffage / prérefroidissement</t>
  </si>
  <si>
    <t>Non pris en compte</t>
  </si>
  <si>
    <t>Valeur saisie non justifiée</t>
  </si>
  <si>
    <t>Puissance retenue égale à 0</t>
  </si>
  <si>
    <t>Débits</t>
  </si>
  <si>
    <t>Composants de ventilation</t>
  </si>
  <si>
    <t>Débits d'air saisis Bbio</t>
  </si>
  <si>
    <t>Débits d'air saisis Cep</t>
  </si>
  <si>
    <t>Composants retenus certifiés au lieu de par défaut</t>
  </si>
  <si>
    <t>Saisie conforme, sans objet ou valeur retenue pénalisante</t>
  </si>
  <si>
    <t>Réduction des débits en inoccupation sans justificatif</t>
  </si>
  <si>
    <t>Suppression des débits en inoccupation sans justificatif</t>
  </si>
  <si>
    <t>Classe A, B ou C, conforme rapport mais test obligatoire non précisé</t>
  </si>
  <si>
    <t>Classe B, non stipulé rapport</t>
  </si>
  <si>
    <t>Classe C, non stipulé rapport</t>
  </si>
  <si>
    <t>Débits nul</t>
  </si>
  <si>
    <t>Surface d'éclairage</t>
  </si>
  <si>
    <t>Aucun calcul réalisé (100% sur tous les locaux)</t>
  </si>
  <si>
    <t>Usage local</t>
  </si>
  <si>
    <t>Erreur sur plus de 10% de la surface</t>
  </si>
  <si>
    <t>Erreur sur plus de 20% de la surface</t>
  </si>
  <si>
    <t>Erreur de plus de 10% sur une surface supérieure à 10%</t>
  </si>
  <si>
    <t>Erreur de plus de 10% sur une surface supérieure à 20%</t>
  </si>
  <si>
    <t>Erreur de plus de 20% sur une surface supérieure à 20%</t>
  </si>
  <si>
    <t>Eclairage d'appoint présent non pris en compte</t>
  </si>
  <si>
    <t>Aucun calcul réalisé (0 ou 100%) alors que certains locaux ont un accès partiel</t>
  </si>
  <si>
    <t>Capteurs intégrés retenus avec face arrière ventilée sans justificatif</t>
  </si>
  <si>
    <t>Capteurs intégrés retenus avec face arrière moyennement ventilée sans justificatif</t>
  </si>
  <si>
    <t>Performances retenues certifiées au lieu de justifiées</t>
  </si>
  <si>
    <t>Performances retenues justifiées sans justificatif</t>
  </si>
  <si>
    <t>Performances retenues certifiées sans certificat</t>
  </si>
  <si>
    <t>Saisie conforme ou valeur par défaut</t>
  </si>
  <si>
    <t>Perméabilité à l'air du bâtiment</t>
  </si>
  <si>
    <t>Erreur d'une classe</t>
  </si>
  <si>
    <t>Erreur de 2 classes ou plus</t>
  </si>
  <si>
    <t>Surface des baies</t>
  </si>
  <si>
    <t>Orientation des baies</t>
  </si>
  <si>
    <t>Erreur sur la valeur retenue</t>
  </si>
  <si>
    <t>Gestion des protections</t>
  </si>
  <si>
    <t>Uc non pris en compte</t>
  </si>
  <si>
    <t>Saisie non conforme (intérieure / extérieure, volet / store)</t>
  </si>
  <si>
    <t>Sw des menuiseries sans protection</t>
  </si>
  <si>
    <t>TLw des menuiseries sans protection</t>
  </si>
  <si>
    <t>TLw des menuiseries avec protection</t>
  </si>
  <si>
    <t>Linéiques ponctuels non saisis</t>
  </si>
  <si>
    <t>Linéiques structurels non saisis</t>
  </si>
  <si>
    <t>Linéiques ponctuels et structurels non saisis</t>
  </si>
  <si>
    <t>Valeurs favorables retenues</t>
  </si>
  <si>
    <t>Ponts thermiques structurels / ponctuels</t>
  </si>
  <si>
    <t>Linéiques plancher bas / refend intégrés directement au Ubat</t>
  </si>
  <si>
    <t>Linéiques plancher bas / refend non pris en compte</t>
  </si>
  <si>
    <t>Présence d'un plancher chauffant</t>
  </si>
  <si>
    <t>Pris en compte ou sans objet</t>
  </si>
  <si>
    <t>Linéiques :
- mur extérieur / plancher bas
- mur extérieur / plancher intermédiaire
- mur extérieur / plancher haut</t>
  </si>
  <si>
    <t>Aucun linéique pris en compte</t>
  </si>
  <si>
    <t>Longueurs des linéiques</t>
  </si>
  <si>
    <t>Erreur sur le type de volets roulants retenu</t>
  </si>
  <si>
    <t>Puissance des auxiliaires</t>
  </si>
  <si>
    <t>Puissance non prise en compte (détecteurs de présence, gradateurs)</t>
  </si>
  <si>
    <t>Masques proches partiellement pris en compte</t>
  </si>
  <si>
    <t>Masques proches non pris en compte</t>
  </si>
  <si>
    <t>DIVERS</t>
  </si>
  <si>
    <t>Prise en compte des circulations</t>
  </si>
  <si>
    <t>Circulations considérées en volume chauffé au lieu de hors volume chauffé</t>
  </si>
  <si>
    <t>Prise en compte d'un b au lieu du calcul de Ue</t>
  </si>
  <si>
    <t>Longueur du réseau groupe hors volume chauffé retenue égale à 0</t>
  </si>
  <si>
    <t>1 seul circulateur saisi en production individuelle</t>
  </si>
  <si>
    <t>Gestion / Commande de l'éclairage</t>
  </si>
  <si>
    <r>
      <t xml:space="preserve">Valeurs non justifiées ou non stipulées rapport, Pmoy </t>
    </r>
    <r>
      <rPr>
        <sz val="11"/>
        <color indexed="8"/>
        <rFont val="Calibri"/>
        <family val="2"/>
      </rPr>
      <t>≤</t>
    </r>
    <r>
      <rPr>
        <sz val="11"/>
        <color theme="1"/>
        <rFont val="Calibri"/>
        <family val="2"/>
        <scheme val="minor"/>
      </rPr>
      <t xml:space="preserve"> 8W/m²</t>
    </r>
  </si>
  <si>
    <t>Non justifié sur plus de 10% des locaux hors locaux à occupation passagère et hors locaux avec accès à 0 ou 100%</t>
  </si>
  <si>
    <t>Non justifié sur plus de 20% des locaux hors locaux à occupation passagère et hors locaux avec accès à 0 ou 100%</t>
  </si>
  <si>
    <t>Circulations hors volume chauffé - aucune déperdition prise entre logement et circulation (avec U&gt;0,5)</t>
  </si>
  <si>
    <t>Circulations en volume chauffé - aucune déperdition prise entre circulation et extérieur</t>
  </si>
  <si>
    <t>Gestion motorisée, non stipulée rapport</t>
  </si>
  <si>
    <t>Gestion automatique, non stipulée rapport</t>
  </si>
  <si>
    <t>Incohérence sur le type d'émetteurs</t>
  </si>
  <si>
    <t>Incohérence avec le débit saisi au niveau du Cep</t>
  </si>
  <si>
    <t>Ecart de moins de 50% sur la valeur saisie rapport</t>
  </si>
  <si>
    <t>Ecart de plus de 50% sur la valeur saisie rapport</t>
  </si>
  <si>
    <t>Résistance globale saisie</t>
  </si>
  <si>
    <t>Résistance globale réelle</t>
  </si>
  <si>
    <t>Ecart</t>
  </si>
  <si>
    <t>Uw saisi</t>
  </si>
  <si>
    <t>Ratio</t>
  </si>
  <si>
    <t>Saisie conforme ou valeurs tabulées</t>
  </si>
  <si>
    <t>Rendement saisi</t>
  </si>
  <si>
    <t>Rendement réel</t>
  </si>
  <si>
    <t>Puissance saisie</t>
  </si>
  <si>
    <t>Puissance réelle</t>
  </si>
  <si>
    <t>Puissance absorbée des ventilateurs (puissance totale)</t>
  </si>
  <si>
    <t>Débit saisi</t>
  </si>
  <si>
    <t>Débit réel</t>
  </si>
  <si>
    <t>Surface saisie</t>
  </si>
  <si>
    <t>Surface réelle</t>
  </si>
  <si>
    <t>Saisie conforme, sans objet ou valeur pénalisante retenue</t>
  </si>
  <si>
    <t>Fraction du ballon chauffé par l'appoint (0,5 par défaut)</t>
  </si>
  <si>
    <t>Ratio de fuite en volume chauffé (0,5 par défaut)</t>
  </si>
  <si>
    <t>Ratio de fuite en volume chauffé (0,75 par défaut)</t>
  </si>
  <si>
    <t>Performance saisie</t>
  </si>
  <si>
    <t>performance réelle</t>
  </si>
  <si>
    <t>Volume saisi</t>
  </si>
  <si>
    <t>Volume réel</t>
  </si>
  <si>
    <t>Cr saisie</t>
  </si>
  <si>
    <t>Cr réelle</t>
  </si>
  <si>
    <t>Saisie incohérente</t>
  </si>
  <si>
    <t>Saisie en cohérence avec la Surt (écart &lt; 5m²) ou sans objet</t>
  </si>
  <si>
    <t>Nombre d'unités (lits, repas, etc)</t>
  </si>
  <si>
    <t>Saisie cohérente ou sans objet</t>
  </si>
  <si>
    <t>Erreur</t>
  </si>
  <si>
    <t>a1 saisi</t>
  </si>
  <si>
    <t>a1 réel</t>
  </si>
  <si>
    <t>Coefficient de pertes a1</t>
  </si>
  <si>
    <t>Longueur volume chauffé &lt; 0,24 x surface desservie sans justificatif</t>
  </si>
  <si>
    <t>Longueur volume chauffé &lt; 0,2 x surface desservie sans justificatif</t>
  </si>
  <si>
    <t>Longueur volume chauffé &lt; 0,08 x surface desservie sans justificatif</t>
  </si>
  <si>
    <t>Caractère traversant / non traversant de la zone</t>
  </si>
  <si>
    <t>Zone</t>
  </si>
  <si>
    <t>Perméabilité à l'air</t>
  </si>
  <si>
    <t>Circulations</t>
  </si>
  <si>
    <t>Respect des Garde fous</t>
  </si>
  <si>
    <t>Uniquement sorties logicielles transmises</t>
  </si>
  <si>
    <t>1 poste RT manquant (bâti / chauffage / refroidissement le cas échéant / ECS / éclairage en tertiaire / ventilation)</t>
  </si>
  <si>
    <t>Surestimation &gt; 15%</t>
  </si>
  <si>
    <t>Saisie conforme ou inertie retenue plus faible</t>
  </si>
  <si>
    <t>Résistance thermique globale du mur le plus représenté</t>
  </si>
  <si>
    <t>Résistance thermique globale du plancher haut le plus représenté</t>
  </si>
  <si>
    <t>Résistance thermique globale du plancher bas le plus représenté</t>
  </si>
  <si>
    <t>Uw des menuiseries majoritaires</t>
  </si>
  <si>
    <t>NB : Le rapport prime par rapport aux plans</t>
  </si>
  <si>
    <t>Type de protection (volet roulant PVC / alu, stores, etc…)</t>
  </si>
  <si>
    <t>Erreur &gt;20%</t>
  </si>
  <si>
    <t>Saisie conforme ou erreur ≤ 5%</t>
  </si>
  <si>
    <t>Saisie conforme ou erreur sur S ≤ 5% de la surface</t>
  </si>
  <si>
    <t>Linéiques pris en compte, valeurs ok</t>
  </si>
  <si>
    <t>Régulation certifiée au lieu de justifiée ou robinets thermostatiques avec VT≥0,4K sans justificatif</t>
  </si>
  <si>
    <t>Erreur &gt; 20%</t>
  </si>
  <si>
    <t>Incohérence entre rapport et étude thermique, usages bureaux, enseignement, industrie, crèche, université, commerces, aérogare, tribunal</t>
  </si>
  <si>
    <t>Incohérence entre rapport et étude thermique, usages EHPA/EHPAD, cité U, foyers, restauration, hopitaux, gymnase, hotels, internats, établissement de santé</t>
  </si>
  <si>
    <t>Erreur &gt; 20% de la valeur rapport</t>
  </si>
  <si>
    <t>Incohérence entre rapport et étude thermique ou système inadapté (hygro B en tertiaire)</t>
  </si>
  <si>
    <t>2 postes RT manquants (bâti / chauffage / refroidissement le cas échéant / ECS / éclairage en tertiaire / ventilation)</t>
  </si>
  <si>
    <t>3 postes RT manquants (bâti / chauffage / refroidissement le cas échéant / ECS / éclairage en tertiaire / ventilation)</t>
  </si>
  <si>
    <t>Valorisation de la perméabilité non stipulée dans le rapport ou valeur retenue &lt; valeur rapport - 0,6</t>
  </si>
  <si>
    <t>valeur retenue &lt; 0,6 non stipulé dans le rapport</t>
  </si>
  <si>
    <t>Incohérence sur la surface / le périmètre ou calcul Ue + b</t>
  </si>
  <si>
    <t>Oubli de 1 catégorie, ou 1 catégorie sous-estimée (&gt;20%)</t>
  </si>
  <si>
    <t>Oubli de 2 catégories, ou 2 catégories sous-estimées (&gt;20%)</t>
  </si>
  <si>
    <t>Valeur non justifiée ou non stipulée rapport, Uc &lt; 0,6 / h=30</t>
  </si>
  <si>
    <t>Classe B saisie contre classe A stipulée rapport ou classe C saisie contre classe B stipulée rapport</t>
  </si>
  <si>
    <t>Classe A, non stipulé rapport ou classe C saisie contre classe A stipulée rapport</t>
  </si>
  <si>
    <t>Puissance</t>
  </si>
  <si>
    <t>Débit</t>
  </si>
  <si>
    <t>Saisie conforme, valeur retenue égale à 1 ou valeur retenue &gt; valeur rapport</t>
  </si>
  <si>
    <t>Mesure de la perméabilité à l'air du bâtiment</t>
  </si>
  <si>
    <t>Mesure obligatoire spécifiée rapport</t>
  </si>
  <si>
    <t>Mesure obligatoire non spécifiée rapport</t>
  </si>
  <si>
    <t>P &lt; 0,15W/(m3/h)</t>
  </si>
  <si>
    <t>Protections</t>
  </si>
  <si>
    <t>Divers</t>
  </si>
  <si>
    <t>S &lt; ((SHAB / nb niveaux) - S plancher non déperditive sur autre zone)</t>
  </si>
  <si>
    <t>S &lt; 0,9 x ((SHAB / nb niveaux) - S plancher non déperditive sur autre zone)</t>
  </si>
  <si>
    <t>S &lt; 0,8 x ((SHAB / nb niveaux) - S plancher non déperditive sur autre zone)</t>
  </si>
  <si>
    <t>S ≥ ((SUrt / nb niveaux) - S plancher non déperditive sur autre zone)</t>
  </si>
  <si>
    <t>S ≥ ((SHAB / nb niveaux) - S plancher non déperditive sur autre zone)</t>
  </si>
  <si>
    <t>Régulation automatique, fonctionnement permanent des ventilateurs, sans justificatif</t>
  </si>
  <si>
    <t>Régulation automatique, arrêt possible des ventilateurs, sans justificatif</t>
  </si>
  <si>
    <t>Régulation automatique, arrêt possible des ventilateurs au lieu de fonctionnement permanent</t>
  </si>
  <si>
    <t>Uw réel ou rapport</t>
  </si>
  <si>
    <t>Non ou non conforme avec l'étude thermique</t>
  </si>
  <si>
    <t>Référence projet</t>
  </si>
  <si>
    <t>Nom instructeur</t>
  </si>
  <si>
    <t>NB : Par réel, on entend issu d'un certificat / justificatif</t>
  </si>
  <si>
    <t>Analyse à effectuer sur la zone principale</t>
  </si>
  <si>
    <t>Total Points retenu</t>
  </si>
  <si>
    <t>Numéro de dossier</t>
  </si>
  <si>
    <t>Puissance surestimée de moins de 5%</t>
  </si>
  <si>
    <t>Puissance surestimée de plus de 5%</t>
  </si>
  <si>
    <t>Cepnrmax</t>
  </si>
  <si>
    <t>Sref vérifiée</t>
  </si>
  <si>
    <t>Facteurs solaires maximaux des baies (hors baies des locaux à occupation passagère)</t>
  </si>
  <si>
    <t xml:space="preserve">Gestion des automatismes engendrant une augmentation des consommations énergétiques :
- déclenchement que si nécessaire
- temporisé ou programmé de manière à arrêter automatiquement l'augmentation des consommations énergétiques dès qu'elle n'est plus nécessaire
- adaptable par le futur gestionnaire de bâtiment selon les conditions d'occupation du bâtiment
</t>
  </si>
  <si>
    <t>Surestimation &gt; 20%</t>
  </si>
  <si>
    <t>Zone de bruit</t>
  </si>
  <si>
    <t>Présence de refroidissement</t>
  </si>
  <si>
    <t xml:space="preserve">Br1 </t>
  </si>
  <si>
    <t xml:space="preserve">Oui </t>
  </si>
  <si>
    <t>Saisie conforme ou hors H1c / H2c / H2d / H3 ou retenu Br1</t>
  </si>
  <si>
    <t>Saisie non conforme (retenu Br2 / Br3 au lieu de Br1 en H1c / H2c / H2d / H3)</t>
  </si>
  <si>
    <t>Saisie non conforme (retenu Br2 / Br3 au lieu de Br1 en H2d / H3)</t>
  </si>
  <si>
    <t>Catégorie - Bureaux</t>
  </si>
  <si>
    <t>Catégorie - Enseignement</t>
  </si>
  <si>
    <t>Saisie conforme ou hors H2d / H3 ou retenu Br1 ou bâtiment non climatisé</t>
  </si>
  <si>
    <t>Saisie non conforme (bâtiment climatisé retenu Br2 / Br3 au lieu de Br1 en H2d / H3 avec altitude &lt; 400m)</t>
  </si>
  <si>
    <t>Saisie non conforme (bâtiment climatisé retenu en IGH ou baies non ouvrables)</t>
  </si>
  <si>
    <t>Saisie conforme, valeur retenue égale à 1,7 ou valeur retenue &gt; valeur rapport</t>
  </si>
  <si>
    <t>1 seule zone saisie comportant 1 groupe traversant et 1 groupe non traversant</t>
  </si>
  <si>
    <t>1 seule zone saisie au lieu de 2, prise traversante</t>
  </si>
  <si>
    <t>1 seule zone saisie au lieu de 2, prise non traversante</t>
  </si>
  <si>
    <r>
      <t xml:space="preserve">NB : Lorsqu'un item est pénalisé au niveau du rapport (absence), </t>
    </r>
    <r>
      <rPr>
        <b/>
        <u/>
        <sz val="11"/>
        <color rgb="FFFF0000"/>
        <rFont val="Calibri"/>
        <family val="2"/>
        <scheme val="minor"/>
      </rPr>
      <t>ne pas repénaliser les performances</t>
    </r>
    <r>
      <rPr>
        <b/>
        <sz val="11"/>
        <color rgb="FFFF0000"/>
        <rFont val="Calibri"/>
        <family val="2"/>
        <scheme val="minor"/>
      </rPr>
      <t xml:space="preserve"> dans les paragraphes suivants correspondants (bâti / systèmes)</t>
    </r>
  </si>
  <si>
    <t>Erreur ≤ 2% ou valeur retenue pénalisante</t>
  </si>
  <si>
    <t>Uniquement Uf et Ug stipulés rapport (aucune indication sur Uw)</t>
  </si>
  <si>
    <t>Rouvmax saisi</t>
  </si>
  <si>
    <t>Rouvmax réel ou rapport</t>
  </si>
  <si>
    <t>Ecart ≤ 0,1 ou valeur retenue pénalisante</t>
  </si>
  <si>
    <t>Ecart &gt; 0,8</t>
  </si>
  <si>
    <t>Rouvmax=1 pour toutes les baies</t>
  </si>
  <si>
    <t>Masques lointains</t>
  </si>
  <si>
    <t>Masques lointains non pris en compte</t>
  </si>
  <si>
    <t>Perméabilité des protections (cf §5,12,3,1 ThBCE)
- Par défaut : 0% (type 0)
- Volets roulants / battants sans projection, stores enroulables intérieurs / extérieurs : 10% (type 1)
- Vénitiens intérieurs / extérieurs : 75% (type 4)
- Sans protection : 100% (type 5)</t>
  </si>
  <si>
    <t>Saisie conforme ou valeur retenue pénalisante (type retenu &lt; type réel)</t>
  </si>
  <si>
    <t>Perméabilité retenue égale à 100%</t>
  </si>
  <si>
    <t>Perméabilité par échantillonnage</t>
  </si>
  <si>
    <t>Saisie non réalisée par échantillonnage sans justificatif</t>
  </si>
  <si>
    <t>Bypass</t>
  </si>
  <si>
    <t>Saisie conforme ou absence de bypass</t>
  </si>
  <si>
    <t>Bypass saisi sans justificatif</t>
  </si>
  <si>
    <t>Débits d'air saisis Cep - Cdep compris</t>
  </si>
  <si>
    <t>Suppression au lieu de réduction des débits en inoccupation sans justificatif</t>
  </si>
  <si>
    <t>Réduction des débits en inoccupation, conforme rapport, mais réduction surévaluée ou non détaillée rapport</t>
  </si>
  <si>
    <t>Robinets électroniques ou temporisateurs saisis au lieu de mitigeurs thermostatiques ou mécaniques économes (ECAU C3 ou CH3)</t>
  </si>
  <si>
    <t>Mitigeurs thermostatiques ou mitigeurs mécaniques économes (ECAU C3 ou CH3) saisis sans justificatif</t>
  </si>
  <si>
    <t>Robinets électroniques ou temporisateurs saisis sans justificatifs</t>
  </si>
  <si>
    <t>Saisie cohérente (écart ≤ 5%) ou 1 seule émission</t>
  </si>
  <si>
    <t>Chauffage : retenu classe A au lieu de B3 ou classe B au lieu de C</t>
  </si>
  <si>
    <t>Chauffage : retenu classe A au lieu de C</t>
  </si>
  <si>
    <t>Erreur sur la hauteur de local (hors classes A et B1 en chauffage et hors classe C en refroidissement )</t>
  </si>
  <si>
    <t>Déplacement des occupants</t>
  </si>
  <si>
    <t>Prise en compte des ascenseurs</t>
  </si>
  <si>
    <t>Partiellement pris en compte</t>
  </si>
  <si>
    <t>Partiellement pris en compte (nombre de place sous-estimé de plus de 20%)</t>
  </si>
  <si>
    <t>Prise en compte des stationnements extérieurs</t>
  </si>
  <si>
    <t>Prise en compte des stationnements intérieurs</t>
  </si>
  <si>
    <t>Ventilation des parkings intérieurs</t>
  </si>
  <si>
    <t>Eclairage des parkings intérieurs 
(Par défaut 75W/place)</t>
  </si>
  <si>
    <t>Prise en compte des ascenseurs / escalators</t>
  </si>
  <si>
    <t>Brasseurs d'air</t>
  </si>
  <si>
    <t>Nombre de brasseurs d'air</t>
  </si>
  <si>
    <t>Nombre de brasseurs d'air surestimé de plus de 10%</t>
  </si>
  <si>
    <t>Nombre de brasseurs d'air surestimé de plus de 20%</t>
  </si>
  <si>
    <t>Saisie non conforme (usage, type)</t>
  </si>
  <si>
    <t>Respect Cepnr ≤ Cepnrmax</t>
  </si>
  <si>
    <t>Respect DH ≤ Dhmax</t>
  </si>
  <si>
    <t>5% &lt; surestimation ≤ 10%</t>
  </si>
  <si>
    <t>10% &lt; surestimation ≤ 15%</t>
  </si>
  <si>
    <t>Mesure obligatoire spécifiée rapport ou Sref &gt; 3000m² ou IGH</t>
  </si>
  <si>
    <t>Usage (jour / nuit) et type (manuel / automatique) de brasseurs d'air</t>
  </si>
  <si>
    <t>Ecart ≤ 0,5m ou valeur plus faible retenue</t>
  </si>
  <si>
    <t>Logement collectifs</t>
  </si>
  <si>
    <t>DHmax</t>
  </si>
  <si>
    <t>Icénergie</t>
  </si>
  <si>
    <t>Bureaux</t>
  </si>
  <si>
    <t>Inertie saisie détaillée sans prise en compte des revêtements (sol, faux-plafond, etc…)</t>
  </si>
  <si>
    <t>Rouvmax
Rappel : valeurs par défaut ThBCE 2020
- Baies non ouvrables : Rouvmax=0
- Baies coulissantes : Rouvmax=0,4
- Baies à frappes : Rouvmax=0,8
+ prise en compte des parties fixes</t>
  </si>
  <si>
    <t>Antigel</t>
  </si>
  <si>
    <t>Prise en compte d'un antigel sans justificatif</t>
  </si>
  <si>
    <t>Gestion des débits en inoccupation</t>
  </si>
  <si>
    <t>Respect Icénergie ≤ Icénergiemax</t>
  </si>
  <si>
    <t>Saisie conforme / sous-estimation / surestimation ≤ 3%</t>
  </si>
  <si>
    <t>Saisie conforme ou inertie retenue plus faible ou inertie quotidienne déjà pénalisée</t>
  </si>
  <si>
    <t>3% &lt; surestimation ≤ 5%</t>
  </si>
  <si>
    <t>Hauteur thermique des baies (Httf)
Si plus petite différence d’altitude entre le point le plus bas de l’ouverture la plus basse et le plus haut de l’ouverture la plus haute des locaux d'un groupe est &gt; 4m, valeur à saisir, limitée à 15m. Sinon saisir 1,5m</t>
  </si>
  <si>
    <t>Hauteur thermique des baies (Httf)</t>
  </si>
  <si>
    <t>Saisie conforme (Httf=1,5)</t>
  </si>
  <si>
    <t>Saisie non conforme (Httf&gt;1,5)</t>
  </si>
  <si>
    <t>Prise en compte de détecteurs de présence sans justificatif (delta VT=0,15K), ou variation temporelle certifiée &lt; 0,2K émetteurs effet joule direct</t>
  </si>
  <si>
    <t>Saisie conforme (erreur ≤ 2%)</t>
  </si>
  <si>
    <t>Résistance thermique des réseaux de ventilation</t>
  </si>
  <si>
    <t>Saisie conforme (≤1,5m².K/W)</t>
  </si>
  <si>
    <t>Ventilation forcée non prise en compte sans justificatif</t>
  </si>
  <si>
    <t>Respect BBIO ≤ BBIOmax</t>
  </si>
  <si>
    <t>Respect Cep ≤ Cepmax</t>
  </si>
  <si>
    <r>
      <t xml:space="preserve">Isolation minimale des parois entre partie de bâtiment à usage continu et discontinu (U </t>
    </r>
    <r>
      <rPr>
        <sz val="11"/>
        <rFont val="Calibri"/>
        <family val="2"/>
      </rPr>
      <t>≤</t>
    </r>
    <r>
      <rPr>
        <sz val="6.05"/>
        <rFont val="Calibri"/>
        <family val="2"/>
      </rPr>
      <t xml:space="preserve"> </t>
    </r>
    <r>
      <rPr>
        <sz val="11"/>
        <rFont val="Calibri"/>
        <family val="2"/>
      </rPr>
      <t>0,36W/m².K)</t>
    </r>
  </si>
  <si>
    <r>
      <t>Ratio Ψ </t>
    </r>
    <r>
      <rPr>
        <sz val="11"/>
        <rFont val="Calibri"/>
        <family val="2"/>
      </rPr>
      <t>≤</t>
    </r>
    <r>
      <rPr>
        <sz val="11"/>
        <rFont val="Calibri"/>
        <family val="2"/>
        <scheme val="minor"/>
      </rPr>
      <t xml:space="preserve"> 0,33 W/ (K.m²</t>
    </r>
    <r>
      <rPr>
        <vertAlign val="subscript"/>
        <sz val="11"/>
        <rFont val="Calibri"/>
        <family val="2"/>
      </rPr>
      <t>Sref</t>
    </r>
    <r>
      <rPr>
        <sz val="11"/>
        <rFont val="Calibri"/>
        <family val="2"/>
      </rPr>
      <t>) et L9</t>
    </r>
    <r>
      <rPr>
        <vertAlign val="subscript"/>
        <sz val="11"/>
        <rFont val="Calibri"/>
        <family val="2"/>
      </rPr>
      <t>moyen</t>
    </r>
    <r>
      <rPr>
        <sz val="11"/>
        <rFont val="Calibri"/>
        <family val="2"/>
      </rPr>
      <t xml:space="preserve"> ≤ 0,6 W/(m.K)</t>
    </r>
  </si>
  <si>
    <r>
      <t xml:space="preserve">Perméabilité à l'air </t>
    </r>
    <r>
      <rPr>
        <sz val="11"/>
        <rFont val="Calibri"/>
        <family val="2"/>
      </rPr>
      <t>≤</t>
    </r>
    <r>
      <rPr>
        <sz val="11"/>
        <rFont val="Calibri"/>
        <family val="2"/>
        <scheme val="minor"/>
      </rPr>
      <t xml:space="preserve"> 1,7 en bureaux et enseignement primaire ou secondaire (si Sref</t>
    </r>
    <r>
      <rPr>
        <sz val="11"/>
        <rFont val="Calibri"/>
        <family val="2"/>
      </rPr>
      <t>≤</t>
    </r>
    <r>
      <rPr>
        <sz val="11"/>
        <rFont val="Calibri"/>
        <family val="2"/>
        <scheme val="minor"/>
      </rPr>
      <t>3000m² et hors IGH)</t>
    </r>
  </si>
  <si>
    <t>Surface de référence Sref</t>
  </si>
  <si>
    <r>
      <t xml:space="preserve">Saisie conforme / sous-estimation / surestimation </t>
    </r>
    <r>
      <rPr>
        <sz val="11"/>
        <rFont val="Calibri"/>
        <family val="2"/>
      </rPr>
      <t>≤</t>
    </r>
    <r>
      <rPr>
        <sz val="11"/>
        <rFont val="Calibri"/>
        <family val="2"/>
        <scheme val="minor"/>
      </rPr>
      <t xml:space="preserve"> 3%</t>
    </r>
  </si>
  <si>
    <r>
      <t xml:space="preserve">valeur rapport - 0,1 ≤ valeur retenue </t>
    </r>
    <r>
      <rPr>
        <sz val="11"/>
        <rFont val="Calibri"/>
        <family val="2"/>
      </rPr>
      <t>&lt;</t>
    </r>
    <r>
      <rPr>
        <sz val="11"/>
        <rFont val="Calibri"/>
        <family val="2"/>
        <scheme val="minor"/>
      </rPr>
      <t xml:space="preserve"> valeur rapport - 0,2</t>
    </r>
  </si>
  <si>
    <r>
      <t xml:space="preserve">valeur rapport - 0,2 ≤ valeur retenue </t>
    </r>
    <r>
      <rPr>
        <sz val="11"/>
        <rFont val="Calibri"/>
        <family val="2"/>
      </rPr>
      <t>&lt;</t>
    </r>
    <r>
      <rPr>
        <sz val="11"/>
        <rFont val="Calibri"/>
        <family val="2"/>
        <scheme val="minor"/>
      </rPr>
      <t xml:space="preserve"> valeur rapport</t>
    </r>
  </si>
  <si>
    <r>
      <t xml:space="preserve">valeur rapport - 0,4 ≤ valeur retenue </t>
    </r>
    <r>
      <rPr>
        <sz val="11"/>
        <rFont val="Calibri"/>
        <family val="2"/>
      </rPr>
      <t>&lt;</t>
    </r>
    <r>
      <rPr>
        <sz val="11"/>
        <rFont val="Calibri"/>
        <family val="2"/>
        <scheme val="minor"/>
      </rPr>
      <t xml:space="preserve"> valeur rapport - 0,2</t>
    </r>
  </si>
  <si>
    <r>
      <t xml:space="preserve">valeur rapport - 0,6 ≤ valeur retenue </t>
    </r>
    <r>
      <rPr>
        <sz val="11"/>
        <rFont val="Calibri"/>
        <family val="2"/>
      </rPr>
      <t>&lt;</t>
    </r>
    <r>
      <rPr>
        <sz val="11"/>
        <rFont val="Calibri"/>
        <family val="2"/>
        <scheme val="minor"/>
      </rPr>
      <t xml:space="preserve"> valeur rapport - 0,4</t>
    </r>
  </si>
  <si>
    <r>
      <t xml:space="preserve">2% &lt; Erreur </t>
    </r>
    <r>
      <rPr>
        <sz val="11"/>
        <rFont val="Calibri"/>
        <family val="2"/>
      </rPr>
      <t>≤</t>
    </r>
    <r>
      <rPr>
        <sz val="11"/>
        <rFont val="Calibri"/>
        <family val="2"/>
        <scheme val="minor"/>
      </rPr>
      <t xml:space="preserve"> 5%</t>
    </r>
  </si>
  <si>
    <r>
      <t xml:space="preserve">5% &lt; Erreur </t>
    </r>
    <r>
      <rPr>
        <sz val="11"/>
        <rFont val="Calibri"/>
        <family val="2"/>
      </rPr>
      <t>≤</t>
    </r>
    <r>
      <rPr>
        <sz val="11"/>
        <rFont val="Calibri"/>
        <family val="2"/>
        <scheme val="minor"/>
      </rPr>
      <t xml:space="preserve"> 10%</t>
    </r>
  </si>
  <si>
    <r>
      <t xml:space="preserve">10% &lt; Erreur </t>
    </r>
    <r>
      <rPr>
        <sz val="11"/>
        <rFont val="Calibri"/>
        <family val="2"/>
      </rPr>
      <t>≤</t>
    </r>
    <r>
      <rPr>
        <sz val="11"/>
        <rFont val="Calibri"/>
        <family val="2"/>
        <scheme val="minor"/>
      </rPr>
      <t xml:space="preserve"> 20%</t>
    </r>
  </si>
  <si>
    <r>
      <t xml:space="preserve">Saisie conforme ou erreur </t>
    </r>
    <r>
      <rPr>
        <sz val="11"/>
        <rFont val="Calibri"/>
        <family val="2"/>
      </rPr>
      <t>≤</t>
    </r>
    <r>
      <rPr>
        <sz val="11"/>
        <rFont val="Calibri"/>
        <family val="2"/>
        <scheme val="minor"/>
      </rPr>
      <t xml:space="preserve"> 5%</t>
    </r>
  </si>
  <si>
    <r>
      <t>b</t>
    </r>
    <r>
      <rPr>
        <sz val="11"/>
        <rFont val="Calibri"/>
        <family val="2"/>
      </rPr>
      <t>≤</t>
    </r>
    <r>
      <rPr>
        <sz val="11"/>
        <rFont val="Calibri"/>
        <family val="2"/>
        <scheme val="minor"/>
      </rPr>
      <t>0,9 sans justificatif</t>
    </r>
  </si>
  <si>
    <r>
      <t>b</t>
    </r>
    <r>
      <rPr>
        <sz val="11"/>
        <rFont val="Calibri"/>
        <family val="2"/>
      </rPr>
      <t>≤</t>
    </r>
    <r>
      <rPr>
        <sz val="11"/>
        <rFont val="Calibri"/>
        <family val="2"/>
        <scheme val="minor"/>
      </rPr>
      <t>0,8 sans justificatif</t>
    </r>
  </si>
  <si>
    <r>
      <t>b</t>
    </r>
    <r>
      <rPr>
        <sz val="11"/>
        <rFont val="Calibri"/>
        <family val="2"/>
      </rPr>
      <t>≤</t>
    </r>
    <r>
      <rPr>
        <sz val="11"/>
        <rFont val="Calibri"/>
        <family val="2"/>
        <scheme val="minor"/>
      </rPr>
      <t>0,7 sans justificatif</t>
    </r>
  </si>
  <si>
    <r>
      <t>b</t>
    </r>
    <r>
      <rPr>
        <sz val="11"/>
        <rFont val="Calibri"/>
        <family val="2"/>
      </rPr>
      <t>≤</t>
    </r>
    <r>
      <rPr>
        <sz val="11"/>
        <rFont val="Calibri"/>
        <family val="2"/>
        <scheme val="minor"/>
      </rPr>
      <t>0,6 sans justificatif</t>
    </r>
  </si>
  <si>
    <r>
      <t>b</t>
    </r>
    <r>
      <rPr>
        <sz val="11"/>
        <rFont val="Calibri"/>
        <family val="2"/>
      </rPr>
      <t>≤</t>
    </r>
    <r>
      <rPr>
        <sz val="11"/>
        <rFont val="Calibri"/>
        <family val="2"/>
        <scheme val="minor"/>
      </rPr>
      <t>0,5 sans justificatif</t>
    </r>
  </si>
  <si>
    <r>
      <t xml:space="preserve">5% &lt; Erreur </t>
    </r>
    <r>
      <rPr>
        <sz val="11"/>
        <rFont val="Calibri"/>
        <family val="2"/>
      </rPr>
      <t>≤</t>
    </r>
    <r>
      <rPr>
        <sz val="11"/>
        <rFont val="Calibri"/>
        <family val="2"/>
        <scheme val="minor"/>
      </rPr>
      <t xml:space="preserve"> 10% </t>
    </r>
  </si>
  <si>
    <r>
      <t xml:space="preserve">S </t>
    </r>
    <r>
      <rPr>
        <sz val="11"/>
        <rFont val="Calibri"/>
        <family val="2"/>
      </rPr>
      <t>≥ ((SUrt / nb niveaux) - S plancher non déperditive sur autre zone)</t>
    </r>
  </si>
  <si>
    <r>
      <t xml:space="preserve">S </t>
    </r>
    <r>
      <rPr>
        <sz val="11"/>
        <rFont val="Calibri"/>
        <family val="2"/>
      </rPr>
      <t>&lt; ((SUrt / nb niveaux) - S plancher non déperditive sur autre zone)</t>
    </r>
  </si>
  <si>
    <r>
      <t xml:space="preserve">S </t>
    </r>
    <r>
      <rPr>
        <sz val="11"/>
        <rFont val="Calibri"/>
        <family val="2"/>
      </rPr>
      <t>&lt; 0,9 x ((SUrt / nb niveaux) - S plancher non déperditive sur autre zone)</t>
    </r>
  </si>
  <si>
    <r>
      <t xml:space="preserve">S </t>
    </r>
    <r>
      <rPr>
        <sz val="11"/>
        <rFont val="Calibri"/>
        <family val="2"/>
      </rPr>
      <t>&lt; 0,8 x ((SUrt / nb niveaux) - S plancher non déperditive sur autre zone)</t>
    </r>
  </si>
  <si>
    <t>Baies PVC si baies PVC majoritaires</t>
  </si>
  <si>
    <r>
      <t xml:space="preserve">0,1 &lt; Ecart </t>
    </r>
    <r>
      <rPr>
        <sz val="11"/>
        <rFont val="Calibri"/>
        <family val="2"/>
      </rPr>
      <t>≤</t>
    </r>
    <r>
      <rPr>
        <sz val="11"/>
        <rFont val="Calibri"/>
        <family val="2"/>
        <scheme val="minor"/>
      </rPr>
      <t xml:space="preserve"> 0,2</t>
    </r>
  </si>
  <si>
    <r>
      <t xml:space="preserve">0,2 &lt; Ecart </t>
    </r>
    <r>
      <rPr>
        <sz val="11"/>
        <rFont val="Calibri"/>
        <family val="2"/>
      </rPr>
      <t>≤</t>
    </r>
    <r>
      <rPr>
        <sz val="11"/>
        <rFont val="Calibri"/>
        <family val="2"/>
        <scheme val="minor"/>
      </rPr>
      <t xml:space="preserve"> 0,4</t>
    </r>
  </si>
  <si>
    <r>
      <t xml:space="preserve">0,4 &lt; Ecart </t>
    </r>
    <r>
      <rPr>
        <sz val="11"/>
        <rFont val="Calibri"/>
        <family val="2"/>
      </rPr>
      <t>≤</t>
    </r>
    <r>
      <rPr>
        <sz val="11"/>
        <rFont val="Calibri"/>
        <family val="2"/>
        <scheme val="minor"/>
      </rPr>
      <t xml:space="preserve"> 0,6</t>
    </r>
  </si>
  <si>
    <r>
      <t xml:space="preserve">0,6 &lt; Ecart </t>
    </r>
    <r>
      <rPr>
        <sz val="11"/>
        <rFont val="Calibri"/>
        <family val="2"/>
      </rPr>
      <t>≤</t>
    </r>
    <r>
      <rPr>
        <sz val="11"/>
        <rFont val="Calibri"/>
        <family val="2"/>
        <scheme val="minor"/>
      </rPr>
      <t xml:space="preserve"> 0,8</t>
    </r>
  </si>
  <si>
    <r>
      <t>Sw</t>
    </r>
    <r>
      <rPr>
        <sz val="11"/>
        <rFont val="Calibri"/>
        <family val="2"/>
      </rPr>
      <t>≥</t>
    </r>
    <r>
      <rPr>
        <sz val="11"/>
        <rFont val="Calibri"/>
        <family val="2"/>
        <scheme val="minor"/>
      </rPr>
      <t>0,45 sans justificatif</t>
    </r>
  </si>
  <si>
    <r>
      <t>Sw</t>
    </r>
    <r>
      <rPr>
        <sz val="11"/>
        <rFont val="Calibri"/>
        <family val="2"/>
      </rPr>
      <t>≥</t>
    </r>
    <r>
      <rPr>
        <sz val="11"/>
        <rFont val="Calibri"/>
        <family val="2"/>
        <scheme val="minor"/>
      </rPr>
      <t>0,5 sans justificatif</t>
    </r>
  </si>
  <si>
    <r>
      <t>Tl</t>
    </r>
    <r>
      <rPr>
        <sz val="11"/>
        <rFont val="Calibri"/>
        <family val="2"/>
      </rPr>
      <t>≥</t>
    </r>
    <r>
      <rPr>
        <sz val="11"/>
        <rFont val="Calibri"/>
        <family val="2"/>
        <scheme val="minor"/>
      </rPr>
      <t>0,55 sans justificatif</t>
    </r>
  </si>
  <si>
    <r>
      <t>Tl</t>
    </r>
    <r>
      <rPr>
        <sz val="11"/>
        <rFont val="Calibri"/>
        <family val="2"/>
      </rPr>
      <t>≥</t>
    </r>
    <r>
      <rPr>
        <sz val="11"/>
        <rFont val="Calibri"/>
        <family val="2"/>
        <scheme val="minor"/>
      </rPr>
      <t>0,6 sans justificatif</t>
    </r>
  </si>
  <si>
    <r>
      <t>Tl</t>
    </r>
    <r>
      <rPr>
        <sz val="11"/>
        <rFont val="Calibri"/>
        <family val="2"/>
      </rPr>
      <t>≥</t>
    </r>
    <r>
      <rPr>
        <sz val="11"/>
        <rFont val="Calibri"/>
        <family val="2"/>
        <scheme val="minor"/>
      </rPr>
      <t>0,2 sans justificatif</t>
    </r>
  </si>
  <si>
    <r>
      <t>Tl</t>
    </r>
    <r>
      <rPr>
        <sz val="11"/>
        <rFont val="Calibri"/>
        <family val="2"/>
      </rPr>
      <t>≥</t>
    </r>
    <r>
      <rPr>
        <sz val="11"/>
        <rFont val="Calibri"/>
        <family val="2"/>
        <scheme val="minor"/>
      </rPr>
      <t>0,3 sans justificatif</t>
    </r>
  </si>
  <si>
    <t>Baies alu si baies alu majoritaires</t>
  </si>
  <si>
    <r>
      <t>Sw</t>
    </r>
    <r>
      <rPr>
        <sz val="11"/>
        <rFont val="Calibri"/>
        <family val="2"/>
      </rPr>
      <t>≥</t>
    </r>
    <r>
      <rPr>
        <sz val="11"/>
        <rFont val="Calibri"/>
        <family val="2"/>
        <scheme val="minor"/>
      </rPr>
      <t>0,55 sans justificatif</t>
    </r>
  </si>
  <si>
    <r>
      <t>Sw</t>
    </r>
    <r>
      <rPr>
        <sz val="11"/>
        <rFont val="Calibri"/>
        <family val="2"/>
      </rPr>
      <t>≥</t>
    </r>
    <r>
      <rPr>
        <sz val="11"/>
        <rFont val="Calibri"/>
        <family val="2"/>
        <scheme val="minor"/>
      </rPr>
      <t>0,6 sans justificatif</t>
    </r>
  </si>
  <si>
    <r>
      <t>Tlw</t>
    </r>
    <r>
      <rPr>
        <sz val="11"/>
        <rFont val="Calibri"/>
        <family val="2"/>
      </rPr>
      <t>≥</t>
    </r>
    <r>
      <rPr>
        <sz val="11"/>
        <rFont val="Calibri"/>
        <family val="2"/>
        <scheme val="minor"/>
      </rPr>
      <t>0,65 sans justificatif</t>
    </r>
  </si>
  <si>
    <r>
      <t>Tlw</t>
    </r>
    <r>
      <rPr>
        <sz val="11"/>
        <rFont val="Calibri"/>
        <family val="2"/>
      </rPr>
      <t>≥</t>
    </r>
    <r>
      <rPr>
        <sz val="11"/>
        <rFont val="Calibri"/>
        <family val="2"/>
        <scheme val="minor"/>
      </rPr>
      <t>0,7 sans justificatif</t>
    </r>
  </si>
  <si>
    <r>
      <t>Tlw</t>
    </r>
    <r>
      <rPr>
        <sz val="11"/>
        <rFont val="Calibri"/>
        <family val="2"/>
      </rPr>
      <t>≥</t>
    </r>
    <r>
      <rPr>
        <sz val="11"/>
        <rFont val="Calibri"/>
        <family val="2"/>
        <scheme val="minor"/>
      </rPr>
      <t>0,2 sans justificatif</t>
    </r>
  </si>
  <si>
    <r>
      <t>Tlw</t>
    </r>
    <r>
      <rPr>
        <sz val="11"/>
        <rFont val="Calibri"/>
        <family val="2"/>
      </rPr>
      <t>≥</t>
    </r>
    <r>
      <rPr>
        <sz val="11"/>
        <rFont val="Calibri"/>
        <family val="2"/>
        <scheme val="minor"/>
      </rPr>
      <t>0,3 sans justificatif</t>
    </r>
  </si>
  <si>
    <r>
      <t xml:space="preserve">Ecart </t>
    </r>
    <r>
      <rPr>
        <sz val="11"/>
        <rFont val="Calibri"/>
        <family val="2"/>
      </rPr>
      <t>≤ 20</t>
    </r>
    <r>
      <rPr>
        <sz val="11"/>
        <rFont val="Calibri"/>
        <family val="2"/>
        <scheme val="minor"/>
      </rPr>
      <t>%</t>
    </r>
  </si>
  <si>
    <r>
      <t xml:space="preserve">20% &lt; Ecart </t>
    </r>
    <r>
      <rPr>
        <sz val="11"/>
        <rFont val="Calibri"/>
        <family val="2"/>
      </rPr>
      <t>≤ 50%</t>
    </r>
  </si>
  <si>
    <r>
      <t xml:space="preserve">50% &lt; Ecart </t>
    </r>
    <r>
      <rPr>
        <sz val="11"/>
        <rFont val="Calibri"/>
        <family val="2"/>
      </rPr>
      <t>≤ 75%</t>
    </r>
  </si>
  <si>
    <r>
      <t xml:space="preserve">75% &lt; Ecart </t>
    </r>
    <r>
      <rPr>
        <sz val="11"/>
        <rFont val="Calibri"/>
        <family val="2"/>
      </rPr>
      <t>&lt; 100%</t>
    </r>
  </si>
  <si>
    <r>
      <t xml:space="preserve">Valeur non justifiée ou non stipulée rapport, 1,4 </t>
    </r>
    <r>
      <rPr>
        <sz val="11"/>
        <rFont val="Calibri"/>
        <family val="2"/>
      </rPr>
      <t xml:space="preserve">≤ </t>
    </r>
    <r>
      <rPr>
        <sz val="11"/>
        <rFont val="Calibri"/>
        <family val="2"/>
        <scheme val="minor"/>
      </rPr>
      <t>Uc &lt; 1,8 / h=30</t>
    </r>
  </si>
  <si>
    <r>
      <t xml:space="preserve">Valeur non justifiée ou non stipulée rapport, 1 </t>
    </r>
    <r>
      <rPr>
        <sz val="11"/>
        <rFont val="Calibri"/>
        <family val="2"/>
      </rPr>
      <t xml:space="preserve">≤ </t>
    </r>
    <r>
      <rPr>
        <sz val="11"/>
        <rFont val="Calibri"/>
        <family val="2"/>
        <scheme val="minor"/>
      </rPr>
      <t>Uc &lt; 1,4 / h=30</t>
    </r>
  </si>
  <si>
    <r>
      <t xml:space="preserve">Valeur non justifiée ou non stipulée rapport, 0,6 </t>
    </r>
    <r>
      <rPr>
        <sz val="11"/>
        <rFont val="Calibri"/>
        <family val="2"/>
      </rPr>
      <t xml:space="preserve">≤ </t>
    </r>
    <r>
      <rPr>
        <sz val="11"/>
        <rFont val="Calibri"/>
        <family val="2"/>
        <scheme val="minor"/>
      </rPr>
      <t>Uc &lt; 1 / h=30</t>
    </r>
  </si>
  <si>
    <r>
      <t xml:space="preserve">5% &lt; Erreur </t>
    </r>
    <r>
      <rPr>
        <sz val="11"/>
        <rFont val="Calibri"/>
        <family val="2"/>
      </rPr>
      <t>≤</t>
    </r>
    <r>
      <rPr>
        <sz val="11"/>
        <rFont val="Calibri"/>
        <family val="2"/>
        <scheme val="minor"/>
      </rPr>
      <t xml:space="preserve"> 10% et/ou oubli baies toiture</t>
    </r>
  </si>
  <si>
    <r>
      <t xml:space="preserve">Saisie conforme ou erreur sur S </t>
    </r>
    <r>
      <rPr>
        <sz val="11"/>
        <rFont val="Calibri"/>
        <family val="2"/>
      </rPr>
      <t>≤</t>
    </r>
    <r>
      <rPr>
        <sz val="11"/>
        <rFont val="Calibri"/>
        <family val="2"/>
        <scheme val="minor"/>
      </rPr>
      <t xml:space="preserve"> 5% de la surface</t>
    </r>
  </si>
  <si>
    <r>
      <t xml:space="preserve">5% &lt; Erreur </t>
    </r>
    <r>
      <rPr>
        <sz val="11"/>
        <rFont val="Calibri"/>
        <family val="2"/>
      </rPr>
      <t>≤</t>
    </r>
    <r>
      <rPr>
        <sz val="11"/>
        <rFont val="Calibri"/>
        <family val="2"/>
        <scheme val="minor"/>
      </rPr>
      <t xml:space="preserve"> 10% de la surface</t>
    </r>
  </si>
  <si>
    <r>
      <t xml:space="preserve">10% &lt; Erreur </t>
    </r>
    <r>
      <rPr>
        <sz val="11"/>
        <rFont val="Calibri"/>
        <family val="2"/>
      </rPr>
      <t>≤</t>
    </r>
    <r>
      <rPr>
        <sz val="11"/>
        <rFont val="Calibri"/>
        <family val="2"/>
        <scheme val="minor"/>
      </rPr>
      <t xml:space="preserve"> 20% de la surface</t>
    </r>
  </si>
  <si>
    <r>
      <t>Erreur sur S &gt;</t>
    </r>
    <r>
      <rPr>
        <sz val="6.05"/>
        <rFont val="Calibri"/>
        <family val="2"/>
      </rPr>
      <t xml:space="preserve"> </t>
    </r>
    <r>
      <rPr>
        <sz val="11"/>
        <rFont val="Calibri"/>
        <family val="2"/>
        <scheme val="minor"/>
      </rPr>
      <t>20% de la surface</t>
    </r>
  </si>
  <si>
    <r>
      <t xml:space="preserve">Ecart </t>
    </r>
    <r>
      <rPr>
        <sz val="11"/>
        <rFont val="Calibri"/>
        <family val="2"/>
      </rPr>
      <t>≤ 0,5m</t>
    </r>
    <r>
      <rPr>
        <sz val="11"/>
        <rFont val="Calibri"/>
        <family val="2"/>
        <scheme val="minor"/>
      </rPr>
      <t xml:space="preserve"> ou valeur plus faible retenue</t>
    </r>
  </si>
  <si>
    <r>
      <t xml:space="preserve">0,5m &lt; Ecart </t>
    </r>
    <r>
      <rPr>
        <sz val="11"/>
        <rFont val="Calibri"/>
        <family val="2"/>
      </rPr>
      <t>≤ 2</t>
    </r>
    <r>
      <rPr>
        <sz val="11"/>
        <rFont val="Calibri"/>
        <family val="2"/>
        <scheme val="minor"/>
      </rPr>
      <t>m</t>
    </r>
  </si>
  <si>
    <r>
      <t xml:space="preserve">2m &lt; Ecart </t>
    </r>
    <r>
      <rPr>
        <sz val="11"/>
        <rFont val="Calibri"/>
        <family val="2"/>
      </rPr>
      <t>≤ 4m</t>
    </r>
  </si>
  <si>
    <r>
      <t>Ecart &gt;</t>
    </r>
    <r>
      <rPr>
        <sz val="11"/>
        <rFont val="Calibri"/>
        <family val="2"/>
      </rPr>
      <t xml:space="preserve"> 4m</t>
    </r>
  </si>
  <si>
    <t>Masques proches (casquettes, balcons, débords latéraux)</t>
  </si>
  <si>
    <r>
      <t xml:space="preserve">Performance : rendements / COP / EER
</t>
    </r>
    <r>
      <rPr>
        <i/>
        <sz val="11"/>
        <rFont val="Calibri"/>
        <family val="2"/>
      </rPr>
      <t>Dans le cas notamment d'une machine réversible, retenir l'erreur maximale chaud ou froid</t>
    </r>
  </si>
  <si>
    <r>
      <t xml:space="preserve">Erreur </t>
    </r>
    <r>
      <rPr>
        <sz val="11"/>
        <rFont val="Calibri"/>
        <family val="2"/>
      </rPr>
      <t>≤</t>
    </r>
    <r>
      <rPr>
        <sz val="11"/>
        <rFont val="Calibri"/>
        <family val="2"/>
        <scheme val="minor"/>
      </rPr>
      <t xml:space="preserve"> 5%</t>
    </r>
  </si>
  <si>
    <r>
      <t xml:space="preserve">Saisie cohérente (écart </t>
    </r>
    <r>
      <rPr>
        <sz val="11"/>
        <rFont val="Calibri"/>
        <family val="2"/>
      </rPr>
      <t>≤ 5%)</t>
    </r>
    <r>
      <rPr>
        <sz val="11"/>
        <rFont val="Calibri"/>
        <family val="2"/>
        <scheme val="minor"/>
      </rPr>
      <t xml:space="preserve"> ou 1 seule émission</t>
    </r>
  </si>
  <si>
    <r>
      <t xml:space="preserve">Saisie incohérente : si émissions multiples dans un même groupe - 5% &lt; écart </t>
    </r>
    <r>
      <rPr>
        <sz val="11"/>
        <rFont val="Calibri"/>
        <family val="2"/>
      </rPr>
      <t>≤</t>
    </r>
    <r>
      <rPr>
        <sz val="11"/>
        <rFont val="Calibri"/>
        <family val="2"/>
        <scheme val="minor"/>
      </rPr>
      <t xml:space="preserve"> 10%)</t>
    </r>
  </si>
  <si>
    <r>
      <t xml:space="preserve">Saisie incohérente : si émissions multiples dans un même groupe - écart </t>
    </r>
    <r>
      <rPr>
        <sz val="11"/>
        <rFont val="Calibri"/>
        <family val="2"/>
      </rPr>
      <t>&gt;</t>
    </r>
    <r>
      <rPr>
        <sz val="11"/>
        <rFont val="Calibri"/>
        <family val="2"/>
        <scheme val="minor"/>
      </rPr>
      <t xml:space="preserve"> 10%)</t>
    </r>
  </si>
  <si>
    <r>
      <t xml:space="preserve">Erreur sur S &lt; 20% de la surface totale ou erreur </t>
    </r>
    <r>
      <rPr>
        <sz val="11"/>
        <rFont val="Calibri"/>
        <family val="2"/>
      </rPr>
      <t>≤ 0,2K</t>
    </r>
  </si>
  <si>
    <r>
      <t xml:space="preserve">Erreur </t>
    </r>
    <r>
      <rPr>
        <sz val="11"/>
        <rFont val="Calibri"/>
        <family val="2"/>
      </rPr>
      <t xml:space="preserve">&gt; </t>
    </r>
    <r>
      <rPr>
        <sz val="11"/>
        <rFont val="Calibri"/>
        <family val="2"/>
        <scheme val="minor"/>
      </rPr>
      <t>0,2K ou variation temporelle certifiée &lt; 0,4K hors émetteurs effet joule direct</t>
    </r>
  </si>
  <si>
    <r>
      <t xml:space="preserve">Erreur de calcul et pertes </t>
    </r>
    <r>
      <rPr>
        <sz val="11"/>
        <rFont val="Calibri"/>
        <family val="2"/>
      </rPr>
      <t>≤ 3%</t>
    </r>
  </si>
  <si>
    <r>
      <t xml:space="preserve">Erreur de calcul et pertes </t>
    </r>
    <r>
      <rPr>
        <sz val="11"/>
        <rFont val="Calibri"/>
        <family val="2"/>
      </rPr>
      <t>≤ 2%</t>
    </r>
  </si>
  <si>
    <r>
      <t xml:space="preserve">Erreur de calcul et pertes </t>
    </r>
    <r>
      <rPr>
        <sz val="11"/>
        <rFont val="Calibri"/>
        <family val="2"/>
      </rPr>
      <t>≤ 1%</t>
    </r>
  </si>
  <si>
    <r>
      <t xml:space="preserve">Non stipulé rapport, classe </t>
    </r>
    <r>
      <rPr>
        <sz val="11"/>
        <rFont val="Calibri"/>
        <family val="2"/>
      </rPr>
      <t>≥</t>
    </r>
    <r>
      <rPr>
        <sz val="6.05"/>
        <rFont val="Calibri"/>
        <family val="2"/>
      </rPr>
      <t xml:space="preserve"> </t>
    </r>
    <r>
      <rPr>
        <sz val="11"/>
        <rFont val="Calibri"/>
        <family val="2"/>
      </rPr>
      <t>1 en volume chauffé</t>
    </r>
  </si>
  <si>
    <r>
      <t xml:space="preserve">Non stipulé rapport, classe </t>
    </r>
    <r>
      <rPr>
        <sz val="11"/>
        <rFont val="Calibri"/>
        <family val="2"/>
      </rPr>
      <t>≥</t>
    </r>
    <r>
      <rPr>
        <sz val="6.05"/>
        <rFont val="Calibri"/>
        <family val="2"/>
      </rPr>
      <t xml:space="preserve"> </t>
    </r>
    <r>
      <rPr>
        <sz val="11"/>
        <rFont val="Calibri"/>
        <family val="2"/>
      </rPr>
      <t>2 hors volume chauffé</t>
    </r>
  </si>
  <si>
    <r>
      <t xml:space="preserve">Non stipulé rapport, classe </t>
    </r>
    <r>
      <rPr>
        <sz val="11"/>
        <rFont val="Calibri"/>
        <family val="2"/>
      </rPr>
      <t>≥</t>
    </r>
    <r>
      <rPr>
        <sz val="6.05"/>
        <rFont val="Calibri"/>
        <family val="2"/>
      </rPr>
      <t xml:space="preserve"> </t>
    </r>
    <r>
      <rPr>
        <sz val="11"/>
        <rFont val="Calibri"/>
        <family val="2"/>
      </rPr>
      <t>1 en volume chauffé ET classe ≥ 2 hors volume chauffé</t>
    </r>
  </si>
  <si>
    <r>
      <t xml:space="preserve">10 &lt; Erreur </t>
    </r>
    <r>
      <rPr>
        <sz val="11"/>
        <rFont val="Calibri"/>
        <family val="2"/>
      </rPr>
      <t>≤</t>
    </r>
    <r>
      <rPr>
        <sz val="11"/>
        <rFont val="Calibri"/>
        <family val="2"/>
        <scheme val="minor"/>
      </rPr>
      <t xml:space="preserve"> 20% de la valeur rapport</t>
    </r>
  </si>
  <si>
    <r>
      <t xml:space="preserve">Erreur </t>
    </r>
    <r>
      <rPr>
        <sz val="11"/>
        <rFont val="Calibri"/>
        <family val="2"/>
      </rPr>
      <t>≥</t>
    </r>
    <r>
      <rPr>
        <sz val="11"/>
        <rFont val="Calibri"/>
        <family val="2"/>
        <scheme val="minor"/>
      </rPr>
      <t xml:space="preserve"> 10% sur la valeur certifiée</t>
    </r>
  </si>
  <si>
    <r>
      <t xml:space="preserve">10 &lt; Erreur </t>
    </r>
    <r>
      <rPr>
        <sz val="11"/>
        <rFont val="Calibri"/>
        <family val="2"/>
      </rPr>
      <t>≤</t>
    </r>
    <r>
      <rPr>
        <sz val="11"/>
        <rFont val="Calibri"/>
        <family val="2"/>
        <scheme val="minor"/>
      </rPr>
      <t xml:space="preserve"> 20%</t>
    </r>
  </si>
  <si>
    <r>
      <t xml:space="preserve">Erreur sur l'inclinaison </t>
    </r>
    <r>
      <rPr>
        <sz val="11"/>
        <rFont val="Calibri"/>
        <family val="2"/>
      </rPr>
      <t>≥</t>
    </r>
    <r>
      <rPr>
        <sz val="11"/>
        <rFont val="Calibri"/>
        <family val="2"/>
        <scheme val="minor"/>
      </rPr>
      <t>10°</t>
    </r>
  </si>
  <si>
    <r>
      <t xml:space="preserve">Erreur sur l'orientation </t>
    </r>
    <r>
      <rPr>
        <sz val="11"/>
        <rFont val="Calibri"/>
        <family val="2"/>
      </rPr>
      <t>≥</t>
    </r>
    <r>
      <rPr>
        <sz val="11"/>
        <rFont val="Calibri"/>
        <family val="2"/>
        <scheme val="minor"/>
      </rPr>
      <t>45°</t>
    </r>
  </si>
  <si>
    <r>
      <t xml:space="preserve">Erreur sur l'orientation </t>
    </r>
    <r>
      <rPr>
        <sz val="11"/>
        <rFont val="Calibri"/>
        <family val="2"/>
      </rPr>
      <t>≥</t>
    </r>
    <r>
      <rPr>
        <sz val="11"/>
        <rFont val="Calibri"/>
        <family val="2"/>
        <scheme val="minor"/>
      </rPr>
      <t xml:space="preserve">45° ET l'inclinaison </t>
    </r>
    <r>
      <rPr>
        <sz val="11"/>
        <rFont val="Calibri"/>
        <family val="2"/>
      </rPr>
      <t>≥</t>
    </r>
    <r>
      <rPr>
        <sz val="11"/>
        <rFont val="Calibri"/>
        <family val="2"/>
        <scheme val="minor"/>
      </rPr>
      <t>10°</t>
    </r>
  </si>
  <si>
    <r>
      <t xml:space="preserve">Erreur </t>
    </r>
    <r>
      <rPr>
        <sz val="11"/>
        <rFont val="Calibri"/>
        <family val="2"/>
      </rPr>
      <t>≥</t>
    </r>
    <r>
      <rPr>
        <sz val="11"/>
        <rFont val="Calibri"/>
        <family val="2"/>
        <scheme val="minor"/>
      </rPr>
      <t xml:space="preserve"> 5%</t>
    </r>
  </si>
  <si>
    <r>
      <t xml:space="preserve">Erreur </t>
    </r>
    <r>
      <rPr>
        <sz val="11"/>
        <rFont val="Calibri"/>
        <family val="2"/>
      </rPr>
      <t>≥1</t>
    </r>
    <r>
      <rPr>
        <sz val="11"/>
        <rFont val="Calibri"/>
        <family val="2"/>
        <scheme val="minor"/>
      </rPr>
      <t>0%</t>
    </r>
  </si>
  <si>
    <r>
      <t xml:space="preserve">Saisie conforme (erreur </t>
    </r>
    <r>
      <rPr>
        <sz val="11"/>
        <rFont val="Calibri"/>
        <family val="2"/>
      </rPr>
      <t>≤</t>
    </r>
    <r>
      <rPr>
        <sz val="11"/>
        <rFont val="Calibri"/>
        <family val="2"/>
        <scheme val="minor"/>
      </rPr>
      <t xml:space="preserve"> 2%)</t>
    </r>
  </si>
  <si>
    <r>
      <t xml:space="preserve">10% &lt; Erreur </t>
    </r>
    <r>
      <rPr>
        <sz val="11"/>
        <rFont val="Calibri"/>
        <family val="2"/>
      </rPr>
      <t>≤</t>
    </r>
    <r>
      <rPr>
        <sz val="11"/>
        <rFont val="Calibri"/>
        <family val="2"/>
        <scheme val="minor"/>
      </rPr>
      <t xml:space="preserve"> 15%</t>
    </r>
  </si>
  <si>
    <r>
      <t xml:space="preserve">15% &lt; Erreur </t>
    </r>
    <r>
      <rPr>
        <sz val="11"/>
        <rFont val="Calibri"/>
        <family val="2"/>
      </rPr>
      <t>≤</t>
    </r>
    <r>
      <rPr>
        <sz val="11"/>
        <rFont val="Calibri"/>
        <family val="2"/>
        <scheme val="minor"/>
      </rPr>
      <t xml:space="preserve"> 20%</t>
    </r>
  </si>
  <si>
    <r>
      <t xml:space="preserve">Erreur </t>
    </r>
    <r>
      <rPr>
        <sz val="11"/>
        <rFont val="Calibri"/>
        <family val="2"/>
      </rPr>
      <t xml:space="preserve">&gt; </t>
    </r>
    <r>
      <rPr>
        <sz val="11"/>
        <rFont val="Calibri"/>
        <family val="2"/>
        <scheme val="minor"/>
      </rPr>
      <t>20%</t>
    </r>
  </si>
  <si>
    <r>
      <t>Cdep</t>
    </r>
    <r>
      <rPr>
        <sz val="11"/>
        <rFont val="Calibri"/>
        <family val="2"/>
      </rPr>
      <t>=</t>
    </r>
    <r>
      <rPr>
        <sz val="11"/>
        <rFont val="Calibri"/>
        <family val="2"/>
        <scheme val="minor"/>
      </rPr>
      <t>1 au lieu de composants certifiés</t>
    </r>
  </si>
  <si>
    <r>
      <t xml:space="preserve">Cdep </t>
    </r>
    <r>
      <rPr>
        <sz val="11"/>
        <rFont val="Calibri"/>
        <family val="2"/>
      </rPr>
      <t>≤</t>
    </r>
    <r>
      <rPr>
        <sz val="11"/>
        <rFont val="Calibri"/>
        <family val="2"/>
        <scheme val="minor"/>
      </rPr>
      <t xml:space="preserve"> 1 au lieu de par défaut</t>
    </r>
  </si>
  <si>
    <r>
      <t xml:space="preserve">Saisie non conforme, 0,3W/(m3/h) </t>
    </r>
    <r>
      <rPr>
        <sz val="11"/>
        <rFont val="Calibri"/>
        <family val="2"/>
      </rPr>
      <t>≤</t>
    </r>
    <r>
      <rPr>
        <sz val="11"/>
        <rFont val="Calibri"/>
        <family val="2"/>
        <scheme val="minor"/>
      </rPr>
      <t xml:space="preserve"> P </t>
    </r>
    <r>
      <rPr>
        <sz val="11"/>
        <color indexed="8"/>
        <rFont val="Calibri"/>
        <family val="2"/>
      </rPr>
      <t/>
    </r>
  </si>
  <si>
    <r>
      <t xml:space="preserve">0,15W/(m3/h) </t>
    </r>
    <r>
      <rPr>
        <sz val="11"/>
        <rFont val="Calibri"/>
        <family val="2"/>
      </rPr>
      <t>≤</t>
    </r>
    <r>
      <rPr>
        <sz val="11"/>
        <rFont val="Calibri"/>
        <family val="2"/>
        <scheme val="minor"/>
      </rPr>
      <t xml:space="preserve"> P &lt; 0,3W/(m3/h)</t>
    </r>
  </si>
  <si>
    <t>Modulation des débits
Valeurs par défaut ThBCE ou à justifier par avis technique
- Détecteur de présence : Crdbnr = 0,9
- Sondes CO2 : Crdbnr=0,8</t>
  </si>
  <si>
    <r>
      <t xml:space="preserve">Sondes CO2 au lieu de détecteurs de présence (sur débit </t>
    </r>
    <r>
      <rPr>
        <sz val="11"/>
        <rFont val="Calibri"/>
        <family val="2"/>
      </rPr>
      <t>≥</t>
    </r>
    <r>
      <rPr>
        <sz val="11"/>
        <rFont val="Calibri"/>
        <family val="2"/>
        <scheme val="minor"/>
      </rPr>
      <t xml:space="preserve"> 10% débit total)</t>
    </r>
  </si>
  <si>
    <r>
      <t xml:space="preserve">Détecteur de présence sans justificatif ou écart sur Crdbnr </t>
    </r>
    <r>
      <rPr>
        <sz val="11"/>
        <rFont val="Calibri"/>
        <family val="2"/>
      </rPr>
      <t>≤</t>
    </r>
    <r>
      <rPr>
        <sz val="6.05"/>
        <rFont val="Calibri"/>
        <family val="2"/>
      </rPr>
      <t xml:space="preserve"> 0,1</t>
    </r>
    <r>
      <rPr>
        <sz val="11"/>
        <rFont val="Calibri"/>
        <family val="2"/>
        <scheme val="minor"/>
      </rPr>
      <t xml:space="preserve"> (sur débit </t>
    </r>
    <r>
      <rPr>
        <sz val="11"/>
        <rFont val="Calibri"/>
        <family val="2"/>
      </rPr>
      <t>≥</t>
    </r>
    <r>
      <rPr>
        <sz val="11"/>
        <rFont val="Calibri"/>
        <family val="2"/>
        <scheme val="minor"/>
      </rPr>
      <t xml:space="preserve"> 10% débit total)</t>
    </r>
  </si>
  <si>
    <r>
      <t xml:space="preserve">Sondes CO2 sans justificatif ou 0,1 &lt; écart sur Crdbnr ≤ 0,2 (sur débit </t>
    </r>
    <r>
      <rPr>
        <sz val="11"/>
        <rFont val="Calibri"/>
        <family val="2"/>
      </rPr>
      <t>≥</t>
    </r>
    <r>
      <rPr>
        <sz val="11"/>
        <rFont val="Calibri"/>
        <family val="2"/>
        <scheme val="minor"/>
      </rPr>
      <t xml:space="preserve"> 10% débit total)</t>
    </r>
  </si>
  <si>
    <r>
      <t xml:space="preserve">Sondes CO2 sans justificatif ou écart sur Crdbnr &gt; 0,2 (sur débit </t>
    </r>
    <r>
      <rPr>
        <sz val="11"/>
        <rFont val="Calibri"/>
        <family val="2"/>
      </rPr>
      <t>≥</t>
    </r>
    <r>
      <rPr>
        <sz val="11"/>
        <rFont val="Calibri"/>
        <family val="2"/>
        <scheme val="minor"/>
      </rPr>
      <t xml:space="preserve"> 10% débit total)</t>
    </r>
  </si>
  <si>
    <r>
      <t xml:space="preserve">Sondes CO2 sans justificatif ou écart sur Crdbnr &gt; 0,2 (sur débit </t>
    </r>
    <r>
      <rPr>
        <sz val="11"/>
        <rFont val="Calibri"/>
        <family val="2"/>
      </rPr>
      <t>≥</t>
    </r>
    <r>
      <rPr>
        <sz val="11"/>
        <rFont val="Calibri"/>
        <family val="2"/>
        <scheme val="minor"/>
      </rPr>
      <t xml:space="preserve"> 30% débit total)</t>
    </r>
  </si>
  <si>
    <r>
      <t>Saisie conforme (</t>
    </r>
    <r>
      <rPr>
        <sz val="11"/>
        <rFont val="Calibri"/>
        <family val="2"/>
      </rPr>
      <t>≤1,5m².K/W)</t>
    </r>
  </si>
  <si>
    <r>
      <t>Saisie non conforme (</t>
    </r>
    <r>
      <rPr>
        <sz val="11"/>
        <rFont val="Calibri"/>
        <family val="2"/>
      </rPr>
      <t>&gt;1,5m².K/W sans justificatif)</t>
    </r>
  </si>
  <si>
    <r>
      <t xml:space="preserve">Valeurs non justifiées ou non stipulées rapport, Pmoy </t>
    </r>
    <r>
      <rPr>
        <sz val="11"/>
        <rFont val="Calibri"/>
        <family val="2"/>
      </rPr>
      <t>&gt;</t>
    </r>
    <r>
      <rPr>
        <sz val="11"/>
        <rFont val="Calibri"/>
        <family val="2"/>
        <scheme val="minor"/>
      </rPr>
      <t xml:space="preserve"> 10W/m²</t>
    </r>
  </si>
  <si>
    <r>
      <t xml:space="preserve">Valeurs non justifiées ou non stipulées rapport, Pmoy </t>
    </r>
    <r>
      <rPr>
        <sz val="11"/>
        <rFont val="Calibri"/>
        <family val="2"/>
      </rPr>
      <t>≤</t>
    </r>
    <r>
      <rPr>
        <sz val="11"/>
        <rFont val="Calibri"/>
        <family val="2"/>
        <scheme val="minor"/>
      </rPr>
      <t xml:space="preserve"> 10W/m²</t>
    </r>
  </si>
  <si>
    <r>
      <t xml:space="preserve">Erreur </t>
    </r>
    <r>
      <rPr>
        <sz val="11"/>
        <rFont val="Calibri"/>
        <family val="2"/>
      </rPr>
      <t>≥</t>
    </r>
    <r>
      <rPr>
        <sz val="11"/>
        <rFont val="Calibri"/>
        <family val="2"/>
        <scheme val="minor"/>
      </rPr>
      <t xml:space="preserve"> 10% sur une surface </t>
    </r>
    <r>
      <rPr>
        <sz val="11"/>
        <rFont val="Calibri"/>
        <family val="2"/>
      </rPr>
      <t>≥</t>
    </r>
    <r>
      <rPr>
        <sz val="6.05"/>
        <rFont val="Calibri"/>
        <family val="2"/>
      </rPr>
      <t xml:space="preserve"> </t>
    </r>
    <r>
      <rPr>
        <sz val="11"/>
        <rFont val="Calibri"/>
        <family val="2"/>
        <scheme val="minor"/>
      </rPr>
      <t>10% des locaux à calculer</t>
    </r>
  </si>
  <si>
    <r>
      <t xml:space="preserve">Erreur </t>
    </r>
    <r>
      <rPr>
        <sz val="11"/>
        <rFont val="Calibri"/>
        <family val="2"/>
      </rPr>
      <t>≥</t>
    </r>
    <r>
      <rPr>
        <sz val="11"/>
        <rFont val="Calibri"/>
        <family val="2"/>
        <scheme val="minor"/>
      </rPr>
      <t xml:space="preserve"> 10% sur une surface </t>
    </r>
    <r>
      <rPr>
        <sz val="11"/>
        <rFont val="Calibri"/>
        <family val="2"/>
      </rPr>
      <t>≥</t>
    </r>
    <r>
      <rPr>
        <sz val="6.05"/>
        <rFont val="Calibri"/>
        <family val="2"/>
      </rPr>
      <t xml:space="preserve"> </t>
    </r>
    <r>
      <rPr>
        <sz val="11"/>
        <rFont val="Calibri"/>
        <family val="2"/>
        <scheme val="minor"/>
      </rPr>
      <t>20% des locaux à calculer</t>
    </r>
  </si>
  <si>
    <r>
      <t>Erreur sur l'inclinaison (</t>
    </r>
    <r>
      <rPr>
        <sz val="11"/>
        <rFont val="Calibri"/>
        <family val="2"/>
      </rPr>
      <t>≥</t>
    </r>
    <r>
      <rPr>
        <sz val="11"/>
        <rFont val="Calibri"/>
        <family val="2"/>
        <scheme val="minor"/>
      </rPr>
      <t>10°)</t>
    </r>
  </si>
  <si>
    <r>
      <t>Erreur sur l'orientation (</t>
    </r>
    <r>
      <rPr>
        <sz val="11"/>
        <rFont val="Calibri"/>
        <family val="2"/>
      </rPr>
      <t>≥</t>
    </r>
    <r>
      <rPr>
        <sz val="11"/>
        <rFont val="Calibri"/>
        <family val="2"/>
        <scheme val="minor"/>
      </rPr>
      <t>45°)</t>
    </r>
  </si>
  <si>
    <r>
      <t>Erreur sur l'orientation (</t>
    </r>
    <r>
      <rPr>
        <sz val="11"/>
        <rFont val="Calibri"/>
        <family val="2"/>
      </rPr>
      <t>≥</t>
    </r>
    <r>
      <rPr>
        <sz val="11"/>
        <rFont val="Calibri"/>
        <family val="2"/>
        <scheme val="minor"/>
      </rPr>
      <t>45°) ET l'inclinaison (</t>
    </r>
    <r>
      <rPr>
        <sz val="11"/>
        <rFont val="Calibri"/>
        <family val="2"/>
      </rPr>
      <t>≥</t>
    </r>
    <r>
      <rPr>
        <sz val="11"/>
        <rFont val="Calibri"/>
        <family val="2"/>
        <scheme val="minor"/>
      </rPr>
      <t>10°)</t>
    </r>
  </si>
  <si>
    <r>
      <t xml:space="preserve">60W/place ≤ P &lt; </t>
    </r>
    <r>
      <rPr>
        <sz val="11"/>
        <rFont val="Calibri"/>
        <family val="2"/>
      </rPr>
      <t>75W/place, sans justificatif</t>
    </r>
  </si>
  <si>
    <r>
      <t>50W/place ≤ P &lt; 60</t>
    </r>
    <r>
      <rPr>
        <sz val="11"/>
        <rFont val="Calibri"/>
        <family val="2"/>
      </rPr>
      <t>W/place, sans justificatif</t>
    </r>
  </si>
  <si>
    <r>
      <t>40W/place ≤ P &lt; 50</t>
    </r>
    <r>
      <rPr>
        <sz val="11"/>
        <rFont val="Calibri"/>
        <family val="2"/>
      </rPr>
      <t>W/place, sans justificatif</t>
    </r>
  </si>
  <si>
    <r>
      <t>P &lt; 40</t>
    </r>
    <r>
      <rPr>
        <sz val="11"/>
        <rFont val="Calibri"/>
        <family val="2"/>
      </rPr>
      <t>W/place, sans justificatif</t>
    </r>
  </si>
  <si>
    <r>
      <t xml:space="preserve">Perméabilité à l'air </t>
    </r>
    <r>
      <rPr>
        <sz val="11"/>
        <rFont val="Calibri"/>
        <family val="2"/>
      </rPr>
      <t>≤</t>
    </r>
    <r>
      <rPr>
        <sz val="11"/>
        <rFont val="Calibri"/>
        <family val="2"/>
        <scheme val="minor"/>
      </rPr>
      <t xml:space="preserve"> 1 en LC</t>
    </r>
  </si>
  <si>
    <r>
      <t xml:space="preserve">0,9 </t>
    </r>
    <r>
      <rPr>
        <sz val="11"/>
        <rFont val="Calibri"/>
        <family val="2"/>
      </rPr>
      <t>≤</t>
    </r>
    <r>
      <rPr>
        <sz val="6.05"/>
        <rFont val="Calibri"/>
        <family val="2"/>
      </rPr>
      <t xml:space="preserve"> </t>
    </r>
    <r>
      <rPr>
        <sz val="11"/>
        <rFont val="Calibri"/>
        <family val="2"/>
        <scheme val="minor"/>
      </rPr>
      <t>valeur retenue &lt; 1 non stipulé dans le rapport</t>
    </r>
  </si>
  <si>
    <r>
      <t xml:space="preserve">0,8 </t>
    </r>
    <r>
      <rPr>
        <sz val="11"/>
        <rFont val="Calibri"/>
        <family val="2"/>
      </rPr>
      <t>≤</t>
    </r>
    <r>
      <rPr>
        <sz val="6.05"/>
        <rFont val="Calibri"/>
        <family val="2"/>
      </rPr>
      <t xml:space="preserve"> </t>
    </r>
    <r>
      <rPr>
        <sz val="11"/>
        <rFont val="Calibri"/>
        <family val="2"/>
        <scheme val="minor"/>
      </rPr>
      <t>valeur retenue &lt; 0,9 non stipulé dans le rapport</t>
    </r>
  </si>
  <si>
    <r>
      <t xml:space="preserve">0,7 </t>
    </r>
    <r>
      <rPr>
        <sz val="11"/>
        <rFont val="Calibri"/>
        <family val="2"/>
      </rPr>
      <t>≤</t>
    </r>
    <r>
      <rPr>
        <sz val="6.05"/>
        <rFont val="Calibri"/>
        <family val="2"/>
      </rPr>
      <t xml:space="preserve"> </t>
    </r>
    <r>
      <rPr>
        <sz val="11"/>
        <rFont val="Calibri"/>
        <family val="2"/>
        <scheme val="minor"/>
      </rPr>
      <t>valeur retenue &lt; 0,8 non stipulé dans le rapport</t>
    </r>
  </si>
  <si>
    <r>
      <t xml:space="preserve">0,6 </t>
    </r>
    <r>
      <rPr>
        <sz val="11"/>
        <rFont val="Calibri"/>
        <family val="2"/>
      </rPr>
      <t>≤</t>
    </r>
    <r>
      <rPr>
        <sz val="6.05"/>
        <rFont val="Calibri"/>
        <family val="2"/>
      </rPr>
      <t xml:space="preserve"> </t>
    </r>
    <r>
      <rPr>
        <sz val="11"/>
        <rFont val="Calibri"/>
        <family val="2"/>
        <scheme val="minor"/>
      </rPr>
      <t>valeur retenue &lt; 0,7 non stipulé dans le rapport</t>
    </r>
  </si>
  <si>
    <r>
      <t xml:space="preserve">S </t>
    </r>
    <r>
      <rPr>
        <sz val="11"/>
        <rFont val="Calibri"/>
        <family val="2"/>
      </rPr>
      <t>≥ ((SHAB / nb niveaux) - S plancher non déperditive sur autre zone)</t>
    </r>
  </si>
  <si>
    <r>
      <t>Valeur non justifiée ou non stipulée rapport, P</t>
    </r>
    <r>
      <rPr>
        <sz val="11"/>
        <rFont val="Calibri"/>
        <family val="2"/>
      </rPr>
      <t>≥10W/logement</t>
    </r>
  </si>
  <si>
    <r>
      <t>Valeur non justifiée ou non stipulée rapport, 5</t>
    </r>
    <r>
      <rPr>
        <sz val="11"/>
        <rFont val="Calibri"/>
        <family val="2"/>
      </rPr>
      <t>≤</t>
    </r>
    <r>
      <rPr>
        <sz val="11"/>
        <rFont val="Calibri"/>
        <family val="2"/>
        <scheme val="minor"/>
      </rPr>
      <t>P</t>
    </r>
    <r>
      <rPr>
        <sz val="11"/>
        <rFont val="Calibri"/>
        <family val="2"/>
      </rPr>
      <t>&lt;10W/logement</t>
    </r>
  </si>
  <si>
    <r>
      <t>Valeur non justifiée ou non stipulée rapport, P</t>
    </r>
    <r>
      <rPr>
        <sz val="11"/>
        <rFont val="Calibri"/>
        <family val="2"/>
      </rPr>
      <t>&lt;5W/logement</t>
    </r>
  </si>
  <si>
    <t>Version grille : 03/06/2022</t>
  </si>
  <si>
    <t>Version grille : 18/10/22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</si>
</sst>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indexed="8"/>
      <name val="Calibri"/>
      <family val="2"/>
    </font>
    <font>
      <b/>
      <sz val="11"/>
      <color theme="1"/>
      <name val="Calibri"/>
      <family val="2"/>
      <scheme val="minor"/>
    </font>
    <font>
      <b/>
      <sz val="11"/>
      <name val="Calibri"/>
      <family val="2"/>
      <scheme val="minor"/>
    </font>
    <font>
      <b/>
      <sz val="18"/>
      <color rgb="FFFF0000"/>
      <name val="Calibri"/>
      <family val="2"/>
      <scheme val="minor"/>
    </font>
    <font>
      <sz val="11"/>
      <color rgb="FF000000"/>
      <name val="Calibri"/>
      <family val="2"/>
      <scheme val="minor"/>
    </font>
    <font>
      <sz val="11"/>
      <name val="Calibri"/>
      <family val="2"/>
      <scheme val="minor"/>
    </font>
    <font>
      <b/>
      <sz val="14"/>
      <name val="Calibri"/>
      <family val="2"/>
      <scheme val="minor"/>
    </font>
    <font>
      <b/>
      <sz val="11"/>
      <color rgb="FFFF0000"/>
      <name val="Calibri"/>
      <family val="2"/>
      <scheme val="minor"/>
    </font>
    <font>
      <b/>
      <sz val="18"/>
      <name val="Calibri"/>
      <family val="2"/>
      <scheme val="minor"/>
    </font>
    <font>
      <b/>
      <sz val="11"/>
      <color rgb="FFFFFF00"/>
      <name val="Calibri"/>
      <family val="2"/>
      <scheme val="minor"/>
    </font>
    <font>
      <b/>
      <sz val="12"/>
      <color rgb="FFFF0000"/>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b/>
      <u/>
      <sz val="11"/>
      <color rgb="FFFF0000"/>
      <name val="Calibri"/>
      <family val="2"/>
      <scheme val="minor"/>
    </font>
    <font>
      <sz val="11"/>
      <name val="Calibri"/>
      <family val="2"/>
    </font>
    <font>
      <sz val="6.05"/>
      <name val="Calibri"/>
      <family val="2"/>
    </font>
    <font>
      <vertAlign val="subscript"/>
      <sz val="11"/>
      <name val="Calibri"/>
      <family val="2"/>
    </font>
    <font>
      <i/>
      <sz val="11"/>
      <name val="Calibri"/>
      <family val="2"/>
      <scheme val="minor"/>
    </font>
    <font>
      <i/>
      <sz val="11"/>
      <name val="Calibri"/>
      <family val="2"/>
    </font>
  </fonts>
  <fills count="11">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00B0F0"/>
        <bgColor indexed="64"/>
      </patternFill>
    </fill>
  </fills>
  <borders count="1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s>
  <cellStyleXfs count="1">
    <xf numFmtId="0" fontId="0" fillId="0" borderId="0"/>
  </cellStyleXfs>
  <cellXfs count="127">
    <xf numFmtId="0" fontId="0" fillId="0" borderId="0" xfId="0"/>
    <xf numFmtId="0" fontId="0" fillId="2" borderId="0" xfId="0" applyFill="1" applyAlignment="1">
      <alignment horizontal="center" vertical="center" wrapText="1"/>
    </xf>
    <xf numFmtId="0" fontId="0" fillId="3" borderId="0" xfId="0" applyFill="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4" fillId="0" borderId="2" xfId="0" applyFont="1" applyBorder="1" applyAlignment="1">
      <alignment horizontal="center" vertical="center" wrapText="1"/>
    </xf>
    <xf numFmtId="0" fontId="3" fillId="4" borderId="0" xfId="0" applyFont="1" applyFill="1" applyAlignment="1">
      <alignment vertical="center" wrapText="1"/>
    </xf>
    <xf numFmtId="0" fontId="2"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6" fillId="7" borderId="2" xfId="0" applyFont="1" applyFill="1" applyBorder="1" applyAlignment="1">
      <alignment vertical="center" wrapText="1"/>
    </xf>
    <xf numFmtId="0" fontId="6" fillId="7" borderId="2" xfId="0" applyFont="1" applyFill="1" applyBorder="1" applyAlignment="1">
      <alignment horizontal="left" vertical="center" wrapText="1"/>
    </xf>
    <xf numFmtId="0" fontId="6" fillId="3" borderId="0" xfId="0" applyFont="1" applyFill="1" applyAlignment="1">
      <alignment horizontal="left" vertical="center" wrapText="1"/>
    </xf>
    <xf numFmtId="0" fontId="0" fillId="3" borderId="0" xfId="0" applyFill="1" applyAlignment="1">
      <alignment vertical="center" wrapText="1"/>
    </xf>
    <xf numFmtId="0" fontId="0" fillId="3" borderId="2" xfId="0" quotePrefix="1" applyFill="1" applyBorder="1" applyAlignment="1">
      <alignment horizontal="center"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 xfId="0" applyFill="1" applyBorder="1" applyAlignment="1">
      <alignment horizontal="left" vertical="top" wrapText="1"/>
    </xf>
    <xf numFmtId="0" fontId="6" fillId="3" borderId="6" xfId="0" applyFont="1" applyFill="1" applyBorder="1" applyAlignment="1">
      <alignment vertical="center" wrapText="1"/>
    </xf>
    <xf numFmtId="0" fontId="6" fillId="3" borderId="5" xfId="0" applyFont="1" applyFill="1" applyBorder="1" applyAlignment="1">
      <alignment vertical="center" wrapText="1"/>
    </xf>
    <xf numFmtId="0" fontId="6" fillId="3" borderId="4" xfId="0" applyFont="1" applyFill="1" applyBorder="1" applyAlignment="1">
      <alignment vertical="center" wrapText="1"/>
    </xf>
    <xf numFmtId="0" fontId="6" fillId="3" borderId="3" xfId="0" applyFont="1" applyFill="1" applyBorder="1" applyAlignment="1">
      <alignment vertical="center" wrapText="1"/>
    </xf>
    <xf numFmtId="0" fontId="7" fillId="3" borderId="6" xfId="0" applyFont="1" applyFill="1" applyBorder="1" applyAlignment="1">
      <alignment vertical="center" wrapText="1"/>
    </xf>
    <xf numFmtId="0" fontId="7" fillId="3" borderId="8" xfId="0" applyFont="1" applyFill="1" applyBorder="1" applyAlignment="1">
      <alignment vertical="center" wrapText="1"/>
    </xf>
    <xf numFmtId="0" fontId="6" fillId="3" borderId="2" xfId="0" applyFont="1" applyFill="1" applyBorder="1" applyAlignment="1">
      <alignment vertical="center" wrapText="1"/>
    </xf>
    <xf numFmtId="0" fontId="3" fillId="4" borderId="12" xfId="0" applyFont="1" applyFill="1" applyBorder="1" applyAlignment="1">
      <alignment vertical="center" wrapText="1"/>
    </xf>
    <xf numFmtId="0" fontId="3" fillId="4" borderId="1" xfId="0" applyFont="1" applyFill="1" applyBorder="1" applyAlignment="1">
      <alignment vertical="center" wrapText="1"/>
    </xf>
    <xf numFmtId="0" fontId="2" fillId="3" borderId="0" xfId="0" applyFont="1" applyFill="1" applyAlignment="1">
      <alignment horizontal="center" vertical="center" wrapText="1"/>
    </xf>
    <xf numFmtId="0" fontId="3" fillId="4" borderId="7" xfId="0" applyFont="1" applyFill="1" applyBorder="1" applyAlignment="1">
      <alignment vertical="center"/>
    </xf>
    <xf numFmtId="1" fontId="0" fillId="3" borderId="0" xfId="0" applyNumberFormat="1" applyFill="1" applyAlignment="1">
      <alignment horizontal="center" vertical="center" wrapText="1"/>
    </xf>
    <xf numFmtId="0" fontId="6" fillId="0" borderId="2" xfId="0" applyFont="1" applyBorder="1" applyAlignment="1">
      <alignment vertical="center" wrapText="1"/>
    </xf>
    <xf numFmtId="0" fontId="6"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right" vertical="center" wrapText="1"/>
    </xf>
    <xf numFmtId="0" fontId="6" fillId="3" borderId="3" xfId="0" applyFont="1" applyFill="1" applyBorder="1" applyAlignment="1">
      <alignment horizontal="right" vertical="center" wrapText="1"/>
    </xf>
    <xf numFmtId="0" fontId="8" fillId="3" borderId="2" xfId="0" applyFont="1" applyFill="1" applyBorder="1" applyAlignment="1">
      <alignment vertical="center" wrapText="1"/>
    </xf>
    <xf numFmtId="0" fontId="9" fillId="0" borderId="2" xfId="0" applyFont="1" applyBorder="1" applyAlignment="1">
      <alignment vertical="center" wrapText="1"/>
    </xf>
    <xf numFmtId="0" fontId="10" fillId="3" borderId="10" xfId="0" applyFont="1" applyFill="1" applyBorder="1" applyAlignment="1">
      <alignment horizontal="center" vertical="center" wrapText="1"/>
    </xf>
    <xf numFmtId="0" fontId="6" fillId="3" borderId="7" xfId="0" applyFont="1" applyFill="1" applyBorder="1" applyAlignment="1">
      <alignment vertical="center" wrapText="1"/>
    </xf>
    <xf numFmtId="0" fontId="6" fillId="3" borderId="4" xfId="0" applyFont="1" applyFill="1" applyBorder="1" applyAlignment="1">
      <alignment horizontal="left" vertical="center" wrapText="1"/>
    </xf>
    <xf numFmtId="0" fontId="6" fillId="3" borderId="0" xfId="0" applyFont="1" applyFill="1" applyAlignment="1">
      <alignment horizontal="right" vertical="center" wrapText="1"/>
    </xf>
    <xf numFmtId="0" fontId="6" fillId="3" borderId="5"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3" xfId="0" applyFont="1" applyFill="1" applyBorder="1" applyAlignment="1">
      <alignment vertical="top" wrapText="1"/>
    </xf>
    <xf numFmtId="0" fontId="2" fillId="3"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11" fillId="3" borderId="0" xfId="0" applyFont="1" applyFill="1" applyAlignment="1">
      <alignment horizontal="left" vertical="center"/>
    </xf>
    <xf numFmtId="0" fontId="8" fillId="0" borderId="2" xfId="0" applyFont="1" applyBorder="1" applyAlignment="1">
      <alignment horizontal="center" vertical="center" wrapText="1"/>
    </xf>
    <xf numFmtId="0" fontId="5" fillId="3" borderId="2" xfId="0" applyFont="1" applyFill="1" applyBorder="1" applyAlignment="1">
      <alignment vertical="center" wrapText="1"/>
    </xf>
    <xf numFmtId="0" fontId="2" fillId="3" borderId="0" xfId="0" applyFont="1" applyFill="1" applyAlignment="1">
      <alignment horizontal="left" vertical="center"/>
    </xf>
    <xf numFmtId="0" fontId="3" fillId="3" borderId="2" xfId="0" applyFont="1" applyFill="1" applyBorder="1" applyAlignment="1">
      <alignment vertical="center" wrapText="1"/>
    </xf>
    <xf numFmtId="0" fontId="12" fillId="3" borderId="0" xfId="0" applyFont="1" applyFill="1" applyAlignment="1">
      <alignment horizontal="center" vertical="center" wrapText="1"/>
    </xf>
    <xf numFmtId="0" fontId="2" fillId="10" borderId="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2" xfId="0" applyFont="1" applyFill="1" applyBorder="1" applyAlignment="1">
      <alignment horizontal="center" vertical="center" wrapText="1"/>
    </xf>
    <xf numFmtId="0" fontId="13" fillId="3" borderId="2" xfId="0" quotePrefix="1" applyFont="1" applyFill="1" applyBorder="1" applyAlignment="1">
      <alignment horizontal="center" vertical="center" wrapText="1"/>
    </xf>
    <xf numFmtId="0" fontId="0" fillId="3" borderId="0" xfId="0" applyFill="1" applyAlignment="1">
      <alignment horizontal="right" vertical="center"/>
    </xf>
    <xf numFmtId="0" fontId="6" fillId="3" borderId="2"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4" xfId="0" applyFont="1" applyFill="1" applyBorder="1" applyAlignment="1">
      <alignment vertical="center" wrapText="1"/>
    </xf>
    <xf numFmtId="0" fontId="7" fillId="3" borderId="3" xfId="0" applyFont="1" applyFill="1" applyBorder="1" applyAlignment="1">
      <alignment vertical="center" wrapText="1"/>
    </xf>
    <xf numFmtId="0" fontId="6" fillId="0" borderId="2" xfId="0" applyFont="1" applyBorder="1" applyAlignment="1">
      <alignment horizontal="center" vertical="center" wrapText="1"/>
    </xf>
    <xf numFmtId="0" fontId="8" fillId="0" borderId="0" xfId="0" applyFont="1" applyAlignment="1">
      <alignment horizontal="left" vertical="center"/>
    </xf>
    <xf numFmtId="0" fontId="13" fillId="0" borderId="2" xfId="0" applyFont="1" applyBorder="1" applyAlignment="1">
      <alignment horizontal="center" vertical="center" wrapText="1"/>
    </xf>
    <xf numFmtId="0" fontId="6" fillId="3" borderId="2" xfId="0" applyFont="1" applyFill="1" applyBorder="1" applyAlignment="1">
      <alignment horizontal="left" vertical="center" wrapText="1"/>
    </xf>
    <xf numFmtId="0" fontId="6" fillId="3" borderId="0" xfId="0" applyFont="1" applyFill="1" applyAlignment="1">
      <alignment horizontal="center" vertical="center" wrapText="1"/>
    </xf>
    <xf numFmtId="0" fontId="6" fillId="0" borderId="2" xfId="0" applyFont="1" applyBorder="1" applyAlignment="1">
      <alignment horizontal="left" vertical="center" wrapText="1"/>
    </xf>
    <xf numFmtId="0" fontId="6" fillId="3" borderId="6" xfId="0" applyFont="1" applyFill="1" applyBorder="1" applyAlignment="1">
      <alignment horizontal="center" vertical="center" wrapText="1"/>
    </xf>
    <xf numFmtId="0" fontId="6" fillId="0" borderId="12" xfId="0" applyFont="1" applyBorder="1" applyAlignment="1">
      <alignment vertical="center" wrapText="1"/>
    </xf>
    <xf numFmtId="0" fontId="6" fillId="3" borderId="2" xfId="0" applyFont="1" applyFill="1" applyBorder="1" applyAlignment="1">
      <alignment horizontal="left" vertical="top" wrapText="1"/>
    </xf>
    <xf numFmtId="0" fontId="6" fillId="3" borderId="12" xfId="0" applyFont="1" applyFill="1" applyBorder="1" applyAlignment="1">
      <alignment vertical="center" wrapText="1"/>
    </xf>
    <xf numFmtId="0" fontId="6" fillId="2" borderId="0" xfId="0" applyFont="1" applyFill="1" applyAlignment="1">
      <alignment horizontal="center" vertical="center" wrapText="1"/>
    </xf>
    <xf numFmtId="0" fontId="6" fillId="3" borderId="5" xfId="0" applyFont="1" applyFill="1" applyBorder="1" applyAlignment="1">
      <alignment horizontal="left" vertical="center" wrapText="1"/>
    </xf>
    <xf numFmtId="0" fontId="6" fillId="0" borderId="5" xfId="0" applyFont="1" applyBorder="1" applyAlignment="1">
      <alignment horizontal="left"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164" fontId="6" fillId="9" borderId="1" xfId="0" applyNumberFormat="1"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3" fillId="3" borderId="0" xfId="0" applyFont="1" applyFill="1" applyAlignment="1">
      <alignment horizontal="left" vertical="center"/>
    </xf>
    <xf numFmtId="0" fontId="6" fillId="3" borderId="0" xfId="0" applyFont="1" applyFill="1" applyAlignment="1">
      <alignment vertical="center" wrapText="1"/>
    </xf>
    <xf numFmtId="0" fontId="3" fillId="5" borderId="6" xfId="0" applyFont="1" applyFill="1" applyBorder="1" applyAlignment="1">
      <alignment horizontal="left" vertical="center"/>
    </xf>
    <xf numFmtId="0" fontId="6" fillId="8" borderId="0" xfId="0" applyFont="1" applyFill="1" applyAlignment="1">
      <alignment horizontal="left" vertical="center" wrapText="1"/>
    </xf>
    <xf numFmtId="0" fontId="6" fillId="8" borderId="0" xfId="0" applyFont="1" applyFill="1" applyAlignment="1">
      <alignment horizontal="center" vertical="center" wrapText="1"/>
    </xf>
    <xf numFmtId="0" fontId="3" fillId="0" borderId="0" xfId="0" applyFont="1" applyAlignment="1">
      <alignment horizontal="center" vertical="center" wrapText="1"/>
    </xf>
    <xf numFmtId="0" fontId="6"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6" fillId="0" borderId="3" xfId="0"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0" borderId="3" xfId="0" applyFont="1" applyBorder="1" applyAlignment="1">
      <alignment horizontal="left" vertical="center" wrapText="1"/>
    </xf>
    <xf numFmtId="2" fontId="6" fillId="9" borderId="1" xfId="0" applyNumberFormat="1" applyFont="1" applyFill="1" applyBorder="1" applyAlignment="1">
      <alignment horizontal="left" vertical="center" wrapText="1"/>
    </xf>
    <xf numFmtId="0" fontId="6" fillId="3" borderId="5" xfId="0" applyFont="1" applyFill="1" applyBorder="1" applyAlignment="1">
      <alignment horizontal="center" vertical="center" wrapText="1"/>
    </xf>
    <xf numFmtId="0" fontId="19" fillId="3" borderId="0" xfId="0" applyFont="1" applyFill="1" applyAlignment="1">
      <alignment horizontal="center" vertical="center" wrapText="1"/>
    </xf>
    <xf numFmtId="0" fontId="6" fillId="0" borderId="3" xfId="0" applyFont="1" applyBorder="1" applyAlignment="1">
      <alignment vertical="center" wrapText="1"/>
    </xf>
    <xf numFmtId="0" fontId="6" fillId="3" borderId="2" xfId="0" quotePrefix="1" applyFont="1" applyFill="1" applyBorder="1" applyAlignment="1">
      <alignment horizontal="center" vertical="center" wrapText="1"/>
    </xf>
    <xf numFmtId="0" fontId="6" fillId="3" borderId="8" xfId="0" applyFont="1" applyFill="1" applyBorder="1" applyAlignment="1">
      <alignment vertical="center" wrapText="1"/>
    </xf>
    <xf numFmtId="0" fontId="6" fillId="0" borderId="2" xfId="0" quotePrefix="1" applyFont="1" applyBorder="1" applyAlignment="1">
      <alignment horizontal="center" vertical="center" wrapText="1"/>
    </xf>
    <xf numFmtId="0" fontId="6" fillId="3" borderId="3" xfId="0" quotePrefix="1" applyFont="1" applyFill="1" applyBorder="1" applyAlignment="1">
      <alignment horizontal="center" vertical="center" wrapText="1"/>
    </xf>
    <xf numFmtId="0" fontId="6" fillId="0" borderId="8" xfId="0" applyFont="1" applyBorder="1" applyAlignment="1">
      <alignment vertical="center" wrapText="1"/>
    </xf>
    <xf numFmtId="0" fontId="6" fillId="5" borderId="0" xfId="0" applyFont="1" applyFill="1" applyAlignment="1">
      <alignment horizontal="left" vertical="center" wrapText="1"/>
    </xf>
    <xf numFmtId="0" fontId="6" fillId="3" borderId="13" xfId="0" applyFont="1" applyFill="1" applyBorder="1" applyAlignment="1">
      <alignment horizontal="left" vertical="center" wrapText="1"/>
    </xf>
    <xf numFmtId="0" fontId="6" fillId="3" borderId="15" xfId="0" applyFont="1" applyFill="1" applyBorder="1" applyAlignment="1">
      <alignment horizontal="right" vertical="center" wrapText="1"/>
    </xf>
    <xf numFmtId="0" fontId="6" fillId="0" borderId="14" xfId="0" applyFont="1" applyBorder="1" applyAlignment="1">
      <alignment horizontal="left" vertical="center" wrapText="1"/>
    </xf>
    <xf numFmtId="0" fontId="6" fillId="3" borderId="14" xfId="0" applyFont="1" applyFill="1" applyBorder="1" applyAlignment="1">
      <alignment horizontal="right" vertical="center" wrapText="1"/>
    </xf>
    <xf numFmtId="0" fontId="6" fillId="3" borderId="14" xfId="0" applyFont="1" applyFill="1" applyBorder="1" applyAlignment="1">
      <alignment horizontal="left" vertical="center" wrapText="1"/>
    </xf>
    <xf numFmtId="0" fontId="6" fillId="0" borderId="1" xfId="0" applyFont="1" applyBorder="1" applyAlignment="1">
      <alignment vertical="center" wrapText="1"/>
    </xf>
    <xf numFmtId="0" fontId="6" fillId="3" borderId="8" xfId="0" applyFont="1" applyFill="1" applyBorder="1" applyAlignment="1">
      <alignment horizontal="left" vertical="center" wrapText="1"/>
    </xf>
    <xf numFmtId="0" fontId="3" fillId="5" borderId="12" xfId="0" applyFont="1" applyFill="1" applyBorder="1" applyAlignment="1">
      <alignment horizontal="left" vertical="center"/>
    </xf>
    <xf numFmtId="0" fontId="6" fillId="0" borderId="9" xfId="0" applyFont="1" applyBorder="1" applyAlignment="1">
      <alignment horizontal="left" vertical="center" wrapText="1"/>
    </xf>
    <xf numFmtId="0" fontId="6" fillId="3" borderId="9" xfId="0" applyFont="1" applyFill="1" applyBorder="1" applyAlignment="1">
      <alignment horizontal="left" vertical="center" wrapText="1"/>
    </xf>
    <xf numFmtId="0" fontId="3" fillId="5" borderId="7" xfId="0" applyFont="1" applyFill="1" applyBorder="1" applyAlignment="1">
      <alignment horizontal="left" vertical="center"/>
    </xf>
    <xf numFmtId="0" fontId="6" fillId="0" borderId="16" xfId="0" applyFont="1" applyBorder="1" applyAlignment="1">
      <alignment horizontal="left" vertical="center" wrapText="1"/>
    </xf>
    <xf numFmtId="0" fontId="6" fillId="0" borderId="1" xfId="0" applyFont="1" applyBorder="1" applyAlignment="1">
      <alignment horizontal="left" vertical="center" wrapText="1"/>
    </xf>
    <xf numFmtId="1" fontId="6" fillId="0" borderId="2"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 fontId="6" fillId="0" borderId="0" xfId="0" applyNumberFormat="1" applyFont="1" applyAlignment="1">
      <alignment horizontal="center" vertical="center" wrapText="1"/>
    </xf>
    <xf numFmtId="0" fontId="2"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cellXfs>
  <cellStyles count="1">
    <cellStyle name="Normal" xfId="0" builtinId="0"/>
  </cellStyles>
  <dxfs count="14">
    <dxf>
      <fill>
        <patternFill>
          <bgColor theme="9" tint="0.79998168889431442"/>
        </patternFill>
      </fill>
    </dxf>
    <dxf>
      <fill>
        <patternFill>
          <bgColor theme="9" tint="0.39994506668294322"/>
        </patternFill>
      </fill>
    </dxf>
    <dxf>
      <fill>
        <patternFill>
          <bgColor theme="9" tint="-0.24994659260841701"/>
        </patternFill>
      </fill>
    </dxf>
    <dxf>
      <fill>
        <patternFill>
          <bgColor theme="9" tint="-0.499984740745262"/>
        </patternFill>
      </fill>
    </dxf>
    <dxf>
      <fill>
        <patternFill>
          <bgColor rgb="FFC00000"/>
        </patternFill>
      </fill>
    </dxf>
    <dxf>
      <fill>
        <patternFill>
          <bgColor rgb="FFFF0000"/>
        </patternFill>
      </fill>
    </dxf>
    <dxf>
      <font>
        <color rgb="FF00B050"/>
      </font>
    </dxf>
    <dxf>
      <fill>
        <patternFill>
          <bgColor theme="9" tint="0.79998168889431442"/>
        </patternFill>
      </fill>
    </dxf>
    <dxf>
      <fill>
        <patternFill>
          <bgColor theme="9" tint="0.39994506668294322"/>
        </patternFill>
      </fill>
    </dxf>
    <dxf>
      <fill>
        <patternFill>
          <bgColor theme="9" tint="-0.24994659260841701"/>
        </patternFill>
      </fill>
    </dxf>
    <dxf>
      <fill>
        <patternFill>
          <bgColor theme="9" tint="-0.499984740745262"/>
        </patternFill>
      </fill>
    </dxf>
    <dxf>
      <fill>
        <patternFill>
          <bgColor rgb="FFC00000"/>
        </patternFill>
      </fill>
    </dxf>
    <dxf>
      <fill>
        <patternFill>
          <bgColor rgb="FFFF0000"/>
        </patternFill>
      </fill>
    </dxf>
    <dxf>
      <font>
        <color rgb="FF00B05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1438275</xdr:colOff>
      <xdr:row>2</xdr:row>
      <xdr:rowOff>38100</xdr:rowOff>
    </xdr:from>
    <xdr:to>
      <xdr:col>3</xdr:col>
      <xdr:colOff>3838575</xdr:colOff>
      <xdr:row>4</xdr:row>
      <xdr:rowOff>19050</xdr:rowOff>
    </xdr:to>
    <xdr:pic>
      <xdr:nvPicPr>
        <xdr:cNvPr id="3080" name="Image 1">
          <a:extLst>
            <a:ext uri="{FF2B5EF4-FFF2-40B4-BE49-F238E27FC236}">
              <a16:creationId xmlns:a16="http://schemas.microsoft.com/office/drawing/2014/main" id="{D403808B-E2DD-2B25-C28B-B925FDA31A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6675" y="657225"/>
          <a:ext cx="24003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1476375</xdr:colOff>
      <xdr:row>2</xdr:row>
      <xdr:rowOff>85725</xdr:rowOff>
    </xdr:from>
    <xdr:to>
      <xdr:col>3</xdr:col>
      <xdr:colOff>3876675</xdr:colOff>
      <xdr:row>4</xdr:row>
      <xdr:rowOff>66675</xdr:rowOff>
    </xdr:to>
    <xdr:pic>
      <xdr:nvPicPr>
        <xdr:cNvPr id="2056" name="Image 1">
          <a:extLst>
            <a:ext uri="{FF2B5EF4-FFF2-40B4-BE49-F238E27FC236}">
              <a16:creationId xmlns:a16="http://schemas.microsoft.com/office/drawing/2014/main" id="{F4AADFA4-6091-EE02-B855-6C287FC86B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4775" y="704850"/>
          <a:ext cx="24003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Y210"/>
  <sheetViews>
    <sheetView view="pageBreakPreview" topLeftCell="A2" zoomScale="55" zoomScaleNormal="55" zoomScaleSheetLayoutView="55" zoomScalePageLayoutView="55" workbookViewId="0">
      <selection activeCell="I2" sqref="I2"/>
    </sheetView>
  </sheetViews>
  <sheetFormatPr baseColWidth="10" defaultRowHeight="15" x14ac:dyDescent="0.25"/>
  <cols>
    <col min="1" max="1" width="4.7109375" style="2" customWidth="1"/>
    <col min="2" max="2" width="30.7109375" style="2" customWidth="1"/>
    <col min="3" max="3" width="58.28515625" style="2" customWidth="1"/>
    <col min="4" max="4" width="73" style="2" customWidth="1"/>
    <col min="5" max="5" width="54.5703125" style="2" customWidth="1"/>
    <col min="6" max="6" width="9.7109375" style="1" customWidth="1"/>
    <col min="7" max="7" width="12.28515625" style="2" customWidth="1"/>
    <col min="8" max="9" width="12.85546875" style="2" customWidth="1"/>
    <col min="10" max="10" width="4" style="2" hidden="1" customWidth="1"/>
    <col min="11" max="11" width="31.7109375" style="2" hidden="1" customWidth="1"/>
    <col min="12" max="12" width="36.140625" style="2" hidden="1" customWidth="1"/>
    <col min="13" max="13" width="50.5703125" style="2" hidden="1" customWidth="1"/>
    <col min="14" max="14" width="38.28515625" style="2" hidden="1" customWidth="1"/>
    <col min="15" max="17" width="31.7109375" style="2" hidden="1" customWidth="1"/>
    <col min="18" max="18" width="2.5703125" style="2" customWidth="1"/>
    <col min="19" max="19" width="42.5703125" style="2" customWidth="1"/>
    <col min="20" max="20" width="38.7109375" style="2" customWidth="1"/>
    <col min="21" max="21" width="38.42578125" style="2" customWidth="1"/>
    <col min="22" max="22" width="44.7109375" style="2" customWidth="1"/>
    <col min="23" max="23" width="46" style="2" customWidth="1"/>
    <col min="24" max="24" width="40" style="2" customWidth="1"/>
    <col min="25" max="25" width="52" style="2" customWidth="1"/>
    <col min="26" max="16384" width="11.42578125" style="2"/>
  </cols>
  <sheetData>
    <row r="2" spans="1:25" ht="33.75" customHeight="1" x14ac:dyDescent="0.25">
      <c r="B2" s="50" t="s">
        <v>315</v>
      </c>
      <c r="C2" s="51"/>
      <c r="I2" s="62" t="s">
        <v>527</v>
      </c>
      <c r="S2" s="59"/>
      <c r="T2" s="59"/>
      <c r="U2" s="59"/>
      <c r="V2" s="59"/>
      <c r="W2" s="59"/>
      <c r="X2" s="59"/>
      <c r="Y2" s="59"/>
    </row>
    <row r="3" spans="1:25" ht="36.75" customHeight="1" x14ac:dyDescent="0.25">
      <c r="B3" s="50" t="s">
        <v>310</v>
      </c>
      <c r="C3" s="51"/>
    </row>
    <row r="4" spans="1:25" ht="36.75" customHeight="1" x14ac:dyDescent="0.25">
      <c r="B4" s="50" t="s">
        <v>311</v>
      </c>
      <c r="C4" s="51"/>
    </row>
    <row r="6" spans="1:25" ht="27" customHeight="1" x14ac:dyDescent="0.25">
      <c r="B6" s="52" t="s">
        <v>313</v>
      </c>
    </row>
    <row r="7" spans="1:25" ht="27" customHeight="1" x14ac:dyDescent="0.25">
      <c r="B7" s="52"/>
    </row>
    <row r="8" spans="1:25" x14ac:dyDescent="0.25">
      <c r="B8" s="31"/>
      <c r="C8" s="31"/>
      <c r="D8" s="31"/>
    </row>
    <row r="9" spans="1:25" ht="30" customHeight="1" x14ac:dyDescent="0.25">
      <c r="B9" s="41" t="s">
        <v>55</v>
      </c>
      <c r="C9" s="53">
        <v>80</v>
      </c>
    </row>
    <row r="10" spans="1:25" ht="30" customHeight="1" x14ac:dyDescent="0.25">
      <c r="B10" s="7" t="s">
        <v>35</v>
      </c>
      <c r="C10" s="6">
        <f>SUMPRODUCT($G$15:$G$207,H15:H207)</f>
        <v>0</v>
      </c>
    </row>
    <row r="11" spans="1:25" ht="30" customHeight="1" x14ac:dyDescent="0.25">
      <c r="B11" s="42" t="s">
        <v>58</v>
      </c>
      <c r="C11" s="8" t="str">
        <f>IF(C10&lt;=C9,"AVIS FAVORABLE","AVIS DEFAVORABLE")</f>
        <v>AVIS FAVORABLE</v>
      </c>
    </row>
    <row r="12" spans="1:25" x14ac:dyDescent="0.25">
      <c r="S12" s="125" t="s">
        <v>56</v>
      </c>
      <c r="T12" s="125"/>
      <c r="U12" s="125"/>
      <c r="V12" s="125"/>
      <c r="W12" s="125"/>
      <c r="X12" s="125"/>
      <c r="Y12" s="125"/>
    </row>
    <row r="13" spans="1:25" ht="43.5" customHeight="1" x14ac:dyDescent="0.25">
      <c r="A13" s="31"/>
      <c r="B13" s="43"/>
      <c r="C13" s="43"/>
      <c r="G13" s="10" t="s">
        <v>40</v>
      </c>
      <c r="H13" s="58" t="s">
        <v>61</v>
      </c>
      <c r="I13" s="50" t="s">
        <v>314</v>
      </c>
      <c r="K13" s="31"/>
      <c r="L13" s="31"/>
      <c r="M13" s="31"/>
      <c r="N13" s="31"/>
      <c r="O13" s="31"/>
      <c r="P13" s="31"/>
      <c r="Q13" s="31"/>
      <c r="S13" s="18">
        <v>0</v>
      </c>
      <c r="T13" s="18">
        <v>0.2</v>
      </c>
      <c r="U13" s="18">
        <v>0.4</v>
      </c>
      <c r="V13" s="18">
        <v>0.5</v>
      </c>
      <c r="W13" s="18">
        <v>0.6</v>
      </c>
      <c r="X13" s="18">
        <v>0.8</v>
      </c>
      <c r="Y13" s="18">
        <v>1</v>
      </c>
    </row>
    <row r="14" spans="1:25" ht="30" customHeight="1" x14ac:dyDescent="0.25">
      <c r="B14" s="32" t="s">
        <v>57</v>
      </c>
      <c r="C14" s="9"/>
      <c r="D14" s="11" t="s">
        <v>25</v>
      </c>
      <c r="E14" s="11" t="s">
        <v>67</v>
      </c>
      <c r="S14" s="18"/>
      <c r="T14" s="18"/>
      <c r="U14" s="18"/>
      <c r="V14" s="18"/>
      <c r="W14" s="18"/>
      <c r="X14" s="18"/>
      <c r="Y14" s="18"/>
    </row>
    <row r="15" spans="1:25" ht="30" customHeight="1" x14ac:dyDescent="0.25">
      <c r="B15" s="70" t="s">
        <v>59</v>
      </c>
      <c r="C15" s="70" t="s">
        <v>410</v>
      </c>
      <c r="D15" s="63" t="s">
        <v>79</v>
      </c>
      <c r="E15" s="63"/>
      <c r="F15" s="71"/>
      <c r="G15" s="63">
        <f>HLOOKUP(D15,S15:$Y$208,ROWS(S15:$Y$208),FALSE)</f>
        <v>0</v>
      </c>
      <c r="H15" s="67">
        <v>500</v>
      </c>
      <c r="I15" s="63">
        <f t="shared" ref="I15:I28" si="0">G15*H15</f>
        <v>0</v>
      </c>
      <c r="J15" s="71"/>
      <c r="K15" s="63" t="s">
        <v>79</v>
      </c>
      <c r="L15" s="63" t="s">
        <v>80</v>
      </c>
      <c r="M15" s="71"/>
      <c r="N15" s="71"/>
      <c r="O15" s="71"/>
      <c r="P15" s="71"/>
      <c r="S15" s="18" t="str">
        <f t="shared" ref="S15:S22" si="1">K15</f>
        <v>Oui</v>
      </c>
      <c r="T15" s="18"/>
      <c r="U15" s="18"/>
      <c r="V15" s="18"/>
      <c r="W15" s="18"/>
      <c r="X15" s="18"/>
      <c r="Y15" s="18" t="str">
        <f t="shared" ref="Y15:Y20" si="2">L15</f>
        <v>Non</v>
      </c>
    </row>
    <row r="16" spans="1:25" ht="30" customHeight="1" x14ac:dyDescent="0.25">
      <c r="B16" s="70" t="s">
        <v>60</v>
      </c>
      <c r="C16" s="70" t="s">
        <v>411</v>
      </c>
      <c r="D16" s="63" t="s">
        <v>79</v>
      </c>
      <c r="E16" s="63"/>
      <c r="F16" s="71"/>
      <c r="G16" s="63">
        <f>HLOOKUP(D16,S16:$Y$208,ROWS(S16:$Y$208),FALSE)</f>
        <v>0</v>
      </c>
      <c r="H16" s="67">
        <v>500</v>
      </c>
      <c r="I16" s="63">
        <f t="shared" si="0"/>
        <v>0</v>
      </c>
      <c r="J16" s="71"/>
      <c r="K16" s="63" t="s">
        <v>79</v>
      </c>
      <c r="L16" s="63" t="s">
        <v>80</v>
      </c>
      <c r="M16" s="71"/>
      <c r="N16" s="71"/>
      <c r="O16" s="71"/>
      <c r="P16" s="71"/>
      <c r="S16" s="18" t="str">
        <f t="shared" si="1"/>
        <v>Oui</v>
      </c>
      <c r="T16" s="18"/>
      <c r="U16" s="18"/>
      <c r="V16" s="18"/>
      <c r="W16" s="18"/>
      <c r="X16" s="18"/>
      <c r="Y16" s="18" t="str">
        <f t="shared" si="2"/>
        <v>Non</v>
      </c>
    </row>
    <row r="17" spans="2:25" ht="30" customHeight="1" x14ac:dyDescent="0.25">
      <c r="B17" s="72" t="s">
        <v>318</v>
      </c>
      <c r="C17" s="70" t="s">
        <v>381</v>
      </c>
      <c r="D17" s="63" t="s">
        <v>79</v>
      </c>
      <c r="E17" s="63"/>
      <c r="F17" s="71"/>
      <c r="G17" s="63">
        <f>HLOOKUP(D17,S17:$Y$208,ROWS(S17:$Y$208),FALSE)</f>
        <v>0</v>
      </c>
      <c r="H17" s="67">
        <v>500</v>
      </c>
      <c r="I17" s="63">
        <f t="shared" si="0"/>
        <v>0</v>
      </c>
      <c r="J17" s="71"/>
      <c r="K17" s="63" t="s">
        <v>79</v>
      </c>
      <c r="L17" s="63" t="s">
        <v>80</v>
      </c>
      <c r="M17" s="71"/>
      <c r="N17" s="71"/>
      <c r="O17" s="71"/>
      <c r="P17" s="71"/>
      <c r="S17" s="18" t="str">
        <f t="shared" si="1"/>
        <v>Oui</v>
      </c>
      <c r="T17" s="18"/>
      <c r="U17" s="18"/>
      <c r="V17" s="18"/>
      <c r="W17" s="18"/>
      <c r="X17" s="18"/>
      <c r="Y17" s="18" t="str">
        <f t="shared" si="2"/>
        <v>Non</v>
      </c>
    </row>
    <row r="18" spans="2:25" ht="30" customHeight="1" x14ac:dyDescent="0.25">
      <c r="B18" s="72" t="s">
        <v>389</v>
      </c>
      <c r="C18" s="70" t="s">
        <v>382</v>
      </c>
      <c r="D18" s="63" t="s">
        <v>79</v>
      </c>
      <c r="E18" s="63"/>
      <c r="F18" s="71"/>
      <c r="G18" s="63">
        <f>HLOOKUP(D18,S18:$Y$208,ROWS(S18:$Y$208),FALSE)</f>
        <v>0</v>
      </c>
      <c r="H18" s="67">
        <v>500</v>
      </c>
      <c r="I18" s="63">
        <f t="shared" ref="I18" si="3">G18*H18</f>
        <v>0</v>
      </c>
      <c r="J18" s="71"/>
      <c r="K18" s="63" t="s">
        <v>79</v>
      </c>
      <c r="L18" s="63" t="s">
        <v>80</v>
      </c>
      <c r="M18" s="71"/>
      <c r="N18" s="71"/>
      <c r="O18" s="71"/>
      <c r="P18" s="71"/>
      <c r="S18" s="18" t="str">
        <f t="shared" ref="S18:S19" si="4">K18</f>
        <v>Oui</v>
      </c>
      <c r="T18" s="18"/>
      <c r="U18" s="18"/>
      <c r="V18" s="18"/>
      <c r="W18" s="18"/>
      <c r="X18" s="18"/>
      <c r="Y18" s="18" t="str">
        <f t="shared" si="2"/>
        <v>Non</v>
      </c>
    </row>
    <row r="19" spans="2:25" ht="30" customHeight="1" x14ac:dyDescent="0.25">
      <c r="B19" s="72" t="s">
        <v>390</v>
      </c>
      <c r="C19" s="70" t="s">
        <v>397</v>
      </c>
      <c r="D19" s="63" t="s">
        <v>79</v>
      </c>
      <c r="E19" s="63"/>
      <c r="F19" s="71"/>
      <c r="G19" s="63">
        <f>HLOOKUP(D19,S19:$Y$208,ROWS(S19:$Y$208),FALSE)</f>
        <v>0</v>
      </c>
      <c r="H19" s="67">
        <v>500</v>
      </c>
      <c r="I19" s="63">
        <f t="shared" ref="I19" si="5">G19*H19</f>
        <v>0</v>
      </c>
      <c r="J19" s="71"/>
      <c r="K19" s="63" t="s">
        <v>79</v>
      </c>
      <c r="L19" s="63" t="s">
        <v>80</v>
      </c>
      <c r="M19" s="71"/>
      <c r="N19" s="71"/>
      <c r="O19" s="71"/>
      <c r="P19" s="71"/>
      <c r="S19" s="60" t="str">
        <f t="shared" si="4"/>
        <v>Oui</v>
      </c>
      <c r="T19" s="60"/>
      <c r="U19" s="60"/>
      <c r="V19" s="60"/>
      <c r="W19" s="60"/>
      <c r="X19" s="60"/>
      <c r="Y19" s="60" t="str">
        <f t="shared" si="2"/>
        <v>Non</v>
      </c>
    </row>
    <row r="20" spans="2:25" ht="30" customHeight="1" x14ac:dyDescent="0.25">
      <c r="B20" s="36" t="s">
        <v>260</v>
      </c>
      <c r="C20" s="72" t="s">
        <v>412</v>
      </c>
      <c r="D20" s="63" t="s">
        <v>79</v>
      </c>
      <c r="E20" s="63"/>
      <c r="F20" s="71"/>
      <c r="G20" s="63">
        <f>HLOOKUP(D20,S20:$Y$208,ROWS(S20:$Y$208),FALSE)</f>
        <v>0</v>
      </c>
      <c r="H20" s="67">
        <v>500</v>
      </c>
      <c r="I20" s="63">
        <f t="shared" si="0"/>
        <v>0</v>
      </c>
      <c r="J20" s="71"/>
      <c r="K20" s="63" t="s">
        <v>79</v>
      </c>
      <c r="L20" s="99" t="s">
        <v>80</v>
      </c>
      <c r="M20" s="71"/>
      <c r="N20" s="71"/>
      <c r="O20" s="71"/>
      <c r="P20" s="71"/>
      <c r="S20" s="18" t="str">
        <f t="shared" si="1"/>
        <v>Oui</v>
      </c>
      <c r="T20" s="18"/>
      <c r="U20" s="18"/>
      <c r="V20" s="18"/>
      <c r="W20" s="18"/>
      <c r="X20" s="18"/>
      <c r="Y20" s="18" t="str">
        <f t="shared" si="2"/>
        <v>Non</v>
      </c>
    </row>
    <row r="21" spans="2:25" ht="30" customHeight="1" x14ac:dyDescent="0.25">
      <c r="B21" s="73"/>
      <c r="C21" s="72" t="s">
        <v>413</v>
      </c>
      <c r="D21" s="63" t="s">
        <v>79</v>
      </c>
      <c r="E21" s="63"/>
      <c r="F21" s="71"/>
      <c r="G21" s="63">
        <f>HLOOKUP(D21,S21:$Y$208,ROWS(S21:$Y$208),FALSE)</f>
        <v>0</v>
      </c>
      <c r="H21" s="67">
        <v>500</v>
      </c>
      <c r="I21" s="63">
        <f t="shared" si="0"/>
        <v>0</v>
      </c>
      <c r="J21" s="71"/>
      <c r="K21" s="63" t="s">
        <v>79</v>
      </c>
      <c r="L21" s="63" t="s">
        <v>101</v>
      </c>
      <c r="M21" s="63" t="s">
        <v>100</v>
      </c>
      <c r="N21" s="63" t="s">
        <v>80</v>
      </c>
      <c r="O21" s="71"/>
      <c r="P21" s="71"/>
      <c r="S21" s="18" t="str">
        <f t="shared" si="1"/>
        <v>Oui</v>
      </c>
      <c r="T21" s="18"/>
      <c r="U21" s="18"/>
      <c r="V21" s="18"/>
      <c r="W21" s="18" t="str">
        <f>L21</f>
        <v>Erreur sur la valeur de psi conduisant directement au non-respect de l'exigence</v>
      </c>
      <c r="X21" s="18" t="str">
        <f>M21</f>
        <v>Linéique manquant conduisant directement au non-respect de l'exigence</v>
      </c>
      <c r="Y21" s="18" t="str">
        <f>N21</f>
        <v>Non</v>
      </c>
    </row>
    <row r="22" spans="2:25" ht="30" customHeight="1" x14ac:dyDescent="0.25">
      <c r="B22" s="73"/>
      <c r="C22" s="72" t="s">
        <v>320</v>
      </c>
      <c r="D22" s="63" t="s">
        <v>79</v>
      </c>
      <c r="E22" s="63"/>
      <c r="F22" s="71"/>
      <c r="G22" s="63">
        <f>HLOOKUP(D22,S22:$Y$208,ROWS(S22:$Y$208),FALSE)</f>
        <v>0</v>
      </c>
      <c r="H22" s="67">
        <v>500</v>
      </c>
      <c r="I22" s="63">
        <f t="shared" si="0"/>
        <v>0</v>
      </c>
      <c r="J22" s="71"/>
      <c r="K22" s="63" t="s">
        <v>79</v>
      </c>
      <c r="L22" s="81" t="s">
        <v>80</v>
      </c>
      <c r="M22" s="71"/>
      <c r="N22" s="71"/>
      <c r="O22" s="71"/>
      <c r="P22" s="71"/>
      <c r="S22" s="18" t="str">
        <f t="shared" si="1"/>
        <v>Oui</v>
      </c>
      <c r="T22" s="18"/>
      <c r="U22" s="18"/>
      <c r="V22" s="18"/>
      <c r="W22" s="18"/>
      <c r="X22" s="18"/>
      <c r="Y22" s="18" t="str">
        <f>L22</f>
        <v>Non</v>
      </c>
    </row>
    <row r="23" spans="2:25" ht="30" customHeight="1" x14ac:dyDescent="0.25">
      <c r="B23" s="73"/>
      <c r="C23" s="72" t="s">
        <v>70</v>
      </c>
      <c r="D23" s="63" t="s">
        <v>71</v>
      </c>
      <c r="E23" s="63"/>
      <c r="F23" s="71"/>
      <c r="G23" s="63">
        <f>HLOOKUP(D23,S23:$Y$208,ROWS(S23:$Y$208),FALSE)</f>
        <v>0</v>
      </c>
      <c r="H23" s="67">
        <v>5</v>
      </c>
      <c r="I23" s="63">
        <f t="shared" si="0"/>
        <v>0</v>
      </c>
      <c r="J23" s="71"/>
      <c r="K23" s="63" t="s">
        <v>71</v>
      </c>
      <c r="L23" s="63" t="s">
        <v>72</v>
      </c>
      <c r="M23" s="71"/>
      <c r="N23" s="71"/>
      <c r="O23" s="71"/>
      <c r="P23" s="71"/>
      <c r="S23" s="18" t="s">
        <v>71</v>
      </c>
      <c r="T23" s="18"/>
      <c r="U23" s="18"/>
      <c r="V23" s="18"/>
      <c r="W23" s="18"/>
      <c r="X23" s="18"/>
      <c r="Y23" s="18" t="s">
        <v>72</v>
      </c>
    </row>
    <row r="24" spans="2:25" ht="30" customHeight="1" x14ac:dyDescent="0.25">
      <c r="B24" s="73"/>
      <c r="C24" s="72" t="s">
        <v>73</v>
      </c>
      <c r="D24" s="63" t="s">
        <v>79</v>
      </c>
      <c r="E24" s="28"/>
      <c r="F24" s="71"/>
      <c r="G24" s="63">
        <f>HLOOKUP(D24,S24:$Y$208,ROWS(S24:$Y$208),FALSE)</f>
        <v>0</v>
      </c>
      <c r="H24" s="67">
        <v>500</v>
      </c>
      <c r="I24" s="63">
        <f t="shared" si="0"/>
        <v>0</v>
      </c>
      <c r="J24" s="71"/>
      <c r="K24" s="63" t="s">
        <v>79</v>
      </c>
      <c r="L24" s="71" t="s">
        <v>102</v>
      </c>
      <c r="M24" s="63" t="s">
        <v>80</v>
      </c>
      <c r="N24" s="71"/>
      <c r="O24" s="71"/>
      <c r="P24" s="71"/>
      <c r="S24" s="18" t="str">
        <f t="shared" ref="S24:S28" si="6">K24</f>
        <v>Oui</v>
      </c>
      <c r="T24" s="18"/>
      <c r="U24" s="18"/>
      <c r="V24" s="18"/>
      <c r="W24" s="18"/>
      <c r="X24" s="18" t="str">
        <f>L24</f>
        <v>Erreur sur les dimensions des menuiseries conduisant directement au non-respect de l'exigence</v>
      </c>
      <c r="Y24" s="18" t="str">
        <f>M24</f>
        <v>Non</v>
      </c>
    </row>
    <row r="25" spans="2:25" ht="30" customHeight="1" x14ac:dyDescent="0.25">
      <c r="B25" s="73"/>
      <c r="C25" s="72" t="s">
        <v>518</v>
      </c>
      <c r="D25" s="63" t="s">
        <v>79</v>
      </c>
      <c r="E25" s="28"/>
      <c r="F25" s="71"/>
      <c r="G25" s="63">
        <f>HLOOKUP(D25,S25:$Y$208,ROWS(S25:$Y$208),FALSE)</f>
        <v>0</v>
      </c>
      <c r="H25" s="67">
        <v>500</v>
      </c>
      <c r="I25" s="63">
        <f t="shared" si="0"/>
        <v>0</v>
      </c>
      <c r="J25" s="71"/>
      <c r="K25" s="63" t="s">
        <v>79</v>
      </c>
      <c r="L25" s="63" t="s">
        <v>80</v>
      </c>
      <c r="M25" s="71"/>
      <c r="N25" s="71"/>
      <c r="O25" s="71"/>
      <c r="P25" s="71"/>
      <c r="S25" s="18" t="str">
        <f t="shared" si="6"/>
        <v>Oui</v>
      </c>
      <c r="T25" s="18"/>
      <c r="U25" s="18"/>
      <c r="V25" s="18"/>
      <c r="W25" s="18"/>
      <c r="X25" s="18"/>
      <c r="Y25" s="18" t="str">
        <f>L25</f>
        <v>Non</v>
      </c>
    </row>
    <row r="26" spans="2:25" ht="135" x14ac:dyDescent="0.25">
      <c r="B26" s="73"/>
      <c r="C26" s="74" t="s">
        <v>74</v>
      </c>
      <c r="D26" s="63" t="s">
        <v>71</v>
      </c>
      <c r="E26" s="63"/>
      <c r="F26" s="71"/>
      <c r="G26" s="63">
        <f>HLOOKUP(D26,S26:$Y$208,ROWS(S26:$Y$208),FALSE)</f>
        <v>0</v>
      </c>
      <c r="H26" s="67">
        <v>5</v>
      </c>
      <c r="I26" s="63">
        <f t="shared" si="0"/>
        <v>0</v>
      </c>
      <c r="J26" s="71"/>
      <c r="K26" s="63" t="s">
        <v>71</v>
      </c>
      <c r="L26" s="63" t="s">
        <v>72</v>
      </c>
      <c r="M26" s="71"/>
      <c r="N26" s="71"/>
      <c r="O26" s="71"/>
      <c r="P26" s="71"/>
      <c r="S26" s="18" t="str">
        <f>K26</f>
        <v>Stipulé rapport</v>
      </c>
      <c r="T26" s="18"/>
      <c r="U26" s="18"/>
      <c r="V26" s="18"/>
      <c r="W26" s="18"/>
      <c r="X26" s="18"/>
      <c r="Y26" s="18" t="str">
        <f>L26</f>
        <v>Non stipulé rapport</v>
      </c>
    </row>
    <row r="27" spans="2:25" ht="60" x14ac:dyDescent="0.25">
      <c r="B27" s="75" t="s">
        <v>97</v>
      </c>
      <c r="C27" s="76" t="s">
        <v>98</v>
      </c>
      <c r="D27" s="63" t="s">
        <v>99</v>
      </c>
      <c r="E27" s="63"/>
      <c r="F27" s="71"/>
      <c r="G27" s="63">
        <f>HLOOKUP(D27,S27:$Y$208,ROWS(S27:$Y$208),FALSE)</f>
        <v>0</v>
      </c>
      <c r="H27" s="67">
        <v>80</v>
      </c>
      <c r="I27" s="63">
        <f t="shared" si="0"/>
        <v>0</v>
      </c>
      <c r="J27" s="71"/>
      <c r="K27" s="63" t="s">
        <v>99</v>
      </c>
      <c r="L27" s="63" t="s">
        <v>262</v>
      </c>
      <c r="M27" s="63" t="s">
        <v>281</v>
      </c>
      <c r="N27" s="63" t="s">
        <v>282</v>
      </c>
      <c r="O27" s="63" t="s">
        <v>261</v>
      </c>
      <c r="P27" s="71"/>
      <c r="S27" s="18" t="str">
        <f t="shared" si="6"/>
        <v>Rapport complet</v>
      </c>
      <c r="T27" s="18"/>
      <c r="U27" s="18"/>
      <c r="V27" s="18" t="str">
        <f>L27</f>
        <v>1 poste RT manquant (bâti / chauffage / refroidissement le cas échéant / ECS / éclairage en tertiaire / ventilation)</v>
      </c>
      <c r="W27" s="18" t="str">
        <f>M27</f>
        <v>2 postes RT manquants (bâti / chauffage / refroidissement le cas échéant / ECS / éclairage en tertiaire / ventilation)</v>
      </c>
      <c r="X27" s="18" t="str">
        <f>N27</f>
        <v>3 postes RT manquants (bâti / chauffage / refroidissement le cas échéant / ECS / éclairage en tertiaire / ventilation)</v>
      </c>
      <c r="Y27" s="18" t="str">
        <f>O27</f>
        <v>Uniquement sorties logicielles transmises</v>
      </c>
    </row>
    <row r="28" spans="2:25" ht="30" customHeight="1" x14ac:dyDescent="0.25">
      <c r="B28" s="21" t="s">
        <v>123</v>
      </c>
      <c r="C28" s="54" t="s">
        <v>124</v>
      </c>
      <c r="D28" s="18" t="s">
        <v>36</v>
      </c>
      <c r="E28" s="18"/>
      <c r="F28" s="2"/>
      <c r="G28" s="18">
        <f>HLOOKUP(D28,S28:$Y$208,ROWS(S28:$Y$208),FALSE)</f>
        <v>0</v>
      </c>
      <c r="H28" s="4">
        <v>500</v>
      </c>
      <c r="I28" s="18">
        <f t="shared" si="0"/>
        <v>0</v>
      </c>
      <c r="K28" s="17" t="s">
        <v>36</v>
      </c>
      <c r="L28" s="18" t="s">
        <v>125</v>
      </c>
      <c r="S28" s="18" t="str">
        <f t="shared" si="6"/>
        <v>Sans objet</v>
      </c>
      <c r="T28" s="18"/>
      <c r="U28" s="18"/>
      <c r="V28" s="18"/>
      <c r="W28" s="18"/>
      <c r="X28" s="18"/>
      <c r="Y28" s="18" t="str">
        <f>L28</f>
        <v>Système non modélisable directement saisi sans titre V opération</v>
      </c>
    </row>
    <row r="29" spans="2:25" ht="30" customHeight="1" x14ac:dyDescent="0.25">
      <c r="B29" s="68" t="s">
        <v>339</v>
      </c>
      <c r="C29" s="15"/>
      <c r="E29" s="16"/>
      <c r="F29" s="2"/>
      <c r="H29" s="5"/>
      <c r="S29" s="59"/>
      <c r="T29" s="59"/>
      <c r="U29" s="59"/>
      <c r="V29" s="59"/>
      <c r="W29" s="59"/>
      <c r="X29" s="59"/>
      <c r="Y29" s="59"/>
    </row>
    <row r="30" spans="2:25" ht="30" customHeight="1" x14ac:dyDescent="0.25">
      <c r="F30" s="2"/>
      <c r="H30" s="5"/>
      <c r="S30" s="18"/>
      <c r="T30" s="18"/>
      <c r="U30" s="18"/>
      <c r="V30" s="18"/>
      <c r="W30" s="18"/>
      <c r="X30" s="18"/>
      <c r="Y30" s="18"/>
    </row>
    <row r="31" spans="2:25" ht="30" customHeight="1" x14ac:dyDescent="0.25">
      <c r="B31" s="55" t="s">
        <v>312</v>
      </c>
      <c r="F31" s="2"/>
      <c r="H31" s="5"/>
      <c r="S31" s="18"/>
      <c r="T31" s="18"/>
      <c r="U31" s="18"/>
      <c r="V31" s="18"/>
      <c r="W31" s="18"/>
      <c r="X31" s="18"/>
      <c r="Y31" s="18"/>
    </row>
    <row r="32" spans="2:25" ht="30" customHeight="1" x14ac:dyDescent="0.25">
      <c r="B32" s="29" t="s">
        <v>29</v>
      </c>
      <c r="C32" s="30"/>
      <c r="D32" s="12" t="s">
        <v>25</v>
      </c>
      <c r="E32" s="12" t="s">
        <v>67</v>
      </c>
      <c r="H32" s="5"/>
      <c r="S32" s="18"/>
      <c r="T32" s="18"/>
      <c r="U32" s="18"/>
      <c r="V32" s="18"/>
      <c r="W32" s="18"/>
      <c r="X32" s="18"/>
      <c r="Y32" s="18"/>
    </row>
    <row r="33" spans="2:25" ht="30" customHeight="1" x14ac:dyDescent="0.25">
      <c r="B33" s="70" t="s">
        <v>0</v>
      </c>
      <c r="C33" s="13" t="s">
        <v>27</v>
      </c>
      <c r="D33" s="63" t="s">
        <v>65</v>
      </c>
      <c r="E33" s="34"/>
      <c r="F33" s="77"/>
      <c r="G33" s="63">
        <f>HLOOKUP(D33,S33:$Y$208,ROWS(S33:$Y$208),FALSE)</f>
        <v>0</v>
      </c>
      <c r="H33" s="67">
        <v>500</v>
      </c>
      <c r="I33" s="63">
        <f t="shared" ref="I33:I38" si="7">G33*H33</f>
        <v>0</v>
      </c>
      <c r="J33" s="71"/>
      <c r="K33" s="63" t="s">
        <v>65</v>
      </c>
      <c r="L33" s="63" t="s">
        <v>66</v>
      </c>
      <c r="M33" s="71"/>
      <c r="N33" s="71"/>
      <c r="O33" s="71"/>
      <c r="P33" s="71"/>
      <c r="Q33" s="71"/>
      <c r="S33" s="18" t="str">
        <f t="shared" ref="S33:S38" si="8">K33</f>
        <v>Saisie conforme</v>
      </c>
      <c r="T33" s="18"/>
      <c r="U33" s="18"/>
      <c r="V33" s="18"/>
      <c r="W33" s="18"/>
      <c r="X33" s="18"/>
      <c r="Y33" s="18" t="str">
        <f>L33</f>
        <v>Saisie non conforme</v>
      </c>
    </row>
    <row r="34" spans="2:25" ht="30" customHeight="1" x14ac:dyDescent="0.25">
      <c r="B34" s="70" t="s">
        <v>68</v>
      </c>
      <c r="C34" s="13" t="s">
        <v>388</v>
      </c>
      <c r="D34" s="63" t="s">
        <v>65</v>
      </c>
      <c r="E34" s="34"/>
      <c r="F34" s="77"/>
      <c r="G34" s="63">
        <f>HLOOKUP(D34,S34:$Y$208,ROWS(S34:$Y$208),FALSE)</f>
        <v>0</v>
      </c>
      <c r="H34" s="67">
        <v>500</v>
      </c>
      <c r="I34" s="63">
        <f t="shared" si="7"/>
        <v>0</v>
      </c>
      <c r="J34" s="71"/>
      <c r="K34" s="63" t="s">
        <v>65</v>
      </c>
      <c r="L34" s="63" t="s">
        <v>66</v>
      </c>
      <c r="M34" s="71"/>
      <c r="N34" s="71"/>
      <c r="O34" s="71"/>
      <c r="P34" s="71"/>
      <c r="Q34" s="71"/>
      <c r="S34" s="18" t="str">
        <f t="shared" si="8"/>
        <v>Saisie conforme</v>
      </c>
      <c r="T34" s="18"/>
      <c r="U34" s="18"/>
      <c r="V34" s="18"/>
      <c r="W34" s="18"/>
      <c r="X34" s="18"/>
      <c r="Y34" s="18" t="str">
        <f>L34</f>
        <v>Saisie non conforme</v>
      </c>
    </row>
    <row r="35" spans="2:25" ht="30" customHeight="1" x14ac:dyDescent="0.25">
      <c r="B35" s="70" t="s">
        <v>323</v>
      </c>
      <c r="C35" s="13" t="s">
        <v>325</v>
      </c>
      <c r="D35" s="63" t="s">
        <v>327</v>
      </c>
      <c r="E35" s="34"/>
      <c r="F35" s="77"/>
      <c r="G35" s="63">
        <f>HLOOKUP(D35,S35:$Y$208,ROWS(S35:$Y$208),FALSE)</f>
        <v>0</v>
      </c>
      <c r="H35" s="67">
        <v>500</v>
      </c>
      <c r="I35" s="63">
        <f t="shared" si="7"/>
        <v>0</v>
      </c>
      <c r="J35" s="71"/>
      <c r="K35" s="63" t="s">
        <v>327</v>
      </c>
      <c r="L35" s="63" t="s">
        <v>328</v>
      </c>
      <c r="M35" s="71"/>
      <c r="N35" s="71"/>
      <c r="O35" s="71"/>
      <c r="P35" s="71"/>
      <c r="Q35" s="71"/>
      <c r="S35" s="18" t="str">
        <f t="shared" si="8"/>
        <v>Saisie conforme ou hors H1c / H2c / H2d / H3 ou retenu Br1</v>
      </c>
      <c r="T35" s="18"/>
      <c r="U35" s="18"/>
      <c r="V35" s="18"/>
      <c r="W35" s="18"/>
      <c r="X35" s="18"/>
      <c r="Y35" s="18" t="str">
        <f>L35</f>
        <v>Saisie non conforme (retenu Br2 / Br3 au lieu de Br1 en H1c / H2c / H2d / H3)</v>
      </c>
    </row>
    <row r="36" spans="2:25" ht="30" customHeight="1" x14ac:dyDescent="0.25">
      <c r="B36" s="70" t="s">
        <v>324</v>
      </c>
      <c r="C36" s="13" t="s">
        <v>326</v>
      </c>
      <c r="D36" s="63" t="s">
        <v>65</v>
      </c>
      <c r="E36" s="34"/>
      <c r="F36" s="77"/>
      <c r="G36" s="63">
        <f>HLOOKUP(D36,S36:$Y$208,ROWS(S36:$Y$208),FALSE)</f>
        <v>0</v>
      </c>
      <c r="H36" s="67">
        <v>500</v>
      </c>
      <c r="I36" s="63">
        <f t="shared" si="7"/>
        <v>0</v>
      </c>
      <c r="J36" s="71"/>
      <c r="K36" s="63" t="s">
        <v>65</v>
      </c>
      <c r="L36" s="63" t="s">
        <v>139</v>
      </c>
      <c r="M36" s="71"/>
      <c r="N36" s="71"/>
      <c r="O36" s="71"/>
      <c r="P36" s="71"/>
      <c r="Q36" s="71"/>
      <c r="S36" s="18" t="str">
        <f t="shared" si="8"/>
        <v>Saisie conforme</v>
      </c>
      <c r="T36" s="18"/>
      <c r="U36" s="18"/>
      <c r="V36" s="18"/>
      <c r="W36" s="18"/>
      <c r="X36" s="18"/>
      <c r="Y36" s="18" t="str">
        <f>L36</f>
        <v>Bâtiment climatisé - système de refroidissement non saisi</v>
      </c>
    </row>
    <row r="37" spans="2:25" ht="30" customHeight="1" x14ac:dyDescent="0.25">
      <c r="B37" s="78" t="s">
        <v>54</v>
      </c>
      <c r="C37" s="13" t="s">
        <v>69</v>
      </c>
      <c r="D37" s="63" t="s">
        <v>65</v>
      </c>
      <c r="E37" s="34"/>
      <c r="F37" s="77"/>
      <c r="G37" s="63">
        <f>HLOOKUP(D37,S37:$Y$208,ROWS(S37:$Y$208),FALSE)</f>
        <v>0</v>
      </c>
      <c r="H37" s="67">
        <v>500</v>
      </c>
      <c r="I37" s="63">
        <f t="shared" si="7"/>
        <v>0</v>
      </c>
      <c r="J37" s="71"/>
      <c r="K37" s="63" t="s">
        <v>65</v>
      </c>
      <c r="L37" s="63" t="s">
        <v>66</v>
      </c>
      <c r="M37" s="71"/>
      <c r="N37" s="71"/>
      <c r="O37" s="71"/>
      <c r="P37" s="71"/>
      <c r="Q37" s="71"/>
      <c r="S37" s="18" t="str">
        <f t="shared" si="8"/>
        <v>Saisie conforme</v>
      </c>
      <c r="T37" s="18"/>
      <c r="U37" s="18"/>
      <c r="V37" s="18"/>
      <c r="W37" s="18"/>
      <c r="X37" s="18"/>
      <c r="Y37" s="18" t="str">
        <f>L37</f>
        <v>Saisie non conforme</v>
      </c>
    </row>
    <row r="38" spans="2:25" ht="30" customHeight="1" x14ac:dyDescent="0.25">
      <c r="B38" s="79" t="s">
        <v>415</v>
      </c>
      <c r="C38" s="14"/>
      <c r="D38" s="63" t="s">
        <v>398</v>
      </c>
      <c r="E38" s="34"/>
      <c r="F38" s="77"/>
      <c r="G38" s="63">
        <f>HLOOKUP(D38,S38:$Y$208,ROWS(S38:$Y$208),FALSE)</f>
        <v>0</v>
      </c>
      <c r="H38" s="121">
        <v>30</v>
      </c>
      <c r="I38" s="63">
        <f t="shared" si="7"/>
        <v>0</v>
      </c>
      <c r="J38" s="71"/>
      <c r="K38" s="67" t="s">
        <v>416</v>
      </c>
      <c r="L38" s="67" t="s">
        <v>400</v>
      </c>
      <c r="M38" s="67" t="s">
        <v>383</v>
      </c>
      <c r="N38" s="63" t="s">
        <v>384</v>
      </c>
      <c r="O38" s="63" t="s">
        <v>263</v>
      </c>
      <c r="P38" s="63" t="s">
        <v>322</v>
      </c>
      <c r="Q38" s="71"/>
      <c r="S38" s="60" t="str">
        <f t="shared" si="8"/>
        <v>Saisie conforme / sous-estimation / surestimation ≤ 3%</v>
      </c>
      <c r="T38" s="60" t="str">
        <f>L38</f>
        <v>3% &lt; surestimation ≤ 5%</v>
      </c>
      <c r="U38" s="60" t="str">
        <f>M38</f>
        <v>5% &lt; surestimation ≤ 10%</v>
      </c>
      <c r="V38" s="60" t="str">
        <f>N38</f>
        <v>10% &lt; surestimation ≤ 15%</v>
      </c>
      <c r="W38" s="60"/>
      <c r="X38" s="60" t="str">
        <f>O38</f>
        <v>Surestimation &gt; 15%</v>
      </c>
      <c r="Y38" s="60" t="str">
        <f>P38</f>
        <v>Surestimation &gt; 20%</v>
      </c>
    </row>
    <row r="39" spans="2:25" ht="30" customHeight="1" x14ac:dyDescent="0.25">
      <c r="B39" s="80"/>
      <c r="C39" s="39" t="s">
        <v>319</v>
      </c>
      <c r="D39" s="14"/>
      <c r="E39" s="34"/>
      <c r="F39" s="77"/>
      <c r="G39" s="63"/>
      <c r="H39" s="121"/>
      <c r="I39" s="63"/>
      <c r="J39" s="71"/>
      <c r="K39" s="63"/>
      <c r="L39" s="63"/>
      <c r="M39" s="63"/>
      <c r="N39" s="63"/>
      <c r="O39" s="71"/>
      <c r="P39" s="71"/>
      <c r="Q39" s="71"/>
      <c r="S39" s="18"/>
      <c r="T39" s="18"/>
      <c r="U39" s="18"/>
      <c r="V39" s="18"/>
      <c r="W39" s="18"/>
      <c r="X39" s="18"/>
      <c r="Y39" s="18"/>
    </row>
    <row r="40" spans="2:25" ht="30" customHeight="1" x14ac:dyDescent="0.25">
      <c r="B40" s="81"/>
      <c r="C40" s="40" t="s">
        <v>222</v>
      </c>
      <c r="D40" s="82" t="e">
        <f>ABS((C38-D39)/D39)</f>
        <v>#DIV/0!</v>
      </c>
      <c r="E40" s="34"/>
      <c r="F40" s="77"/>
      <c r="G40" s="63"/>
      <c r="H40" s="121"/>
      <c r="I40" s="63"/>
      <c r="J40" s="71"/>
      <c r="K40" s="63"/>
      <c r="L40" s="63"/>
      <c r="M40" s="63"/>
      <c r="N40" s="63"/>
      <c r="O40" s="71"/>
      <c r="P40" s="71"/>
      <c r="Q40" s="71"/>
      <c r="S40" s="18"/>
      <c r="T40" s="18"/>
      <c r="U40" s="18"/>
      <c r="V40" s="18"/>
      <c r="W40" s="18"/>
      <c r="X40" s="18"/>
      <c r="Y40" s="18"/>
    </row>
    <row r="41" spans="2:25" ht="30" customHeight="1" x14ac:dyDescent="0.25">
      <c r="B41" s="71"/>
      <c r="C41" s="46"/>
      <c r="D41" s="46"/>
      <c r="E41" s="83"/>
      <c r="F41" s="77"/>
      <c r="G41" s="71"/>
      <c r="H41" s="124"/>
      <c r="I41" s="84"/>
      <c r="J41" s="71"/>
      <c r="K41" s="71"/>
      <c r="L41" s="71"/>
      <c r="M41" s="71"/>
      <c r="N41" s="71"/>
      <c r="O41" s="71"/>
      <c r="P41" s="71"/>
      <c r="Q41" s="71"/>
    </row>
    <row r="42" spans="2:25" ht="30" customHeight="1" x14ac:dyDescent="0.25">
      <c r="B42" s="85" t="s">
        <v>269</v>
      </c>
      <c r="C42" s="15"/>
      <c r="D42" s="71"/>
      <c r="E42" s="86"/>
      <c r="F42" s="71"/>
      <c r="G42" s="71"/>
      <c r="H42" s="84"/>
      <c r="I42" s="71"/>
      <c r="J42" s="71"/>
      <c r="K42" s="71"/>
      <c r="L42" s="71"/>
      <c r="M42" s="71"/>
      <c r="N42" s="71"/>
      <c r="O42" s="71"/>
      <c r="P42" s="71"/>
      <c r="Q42" s="71"/>
    </row>
    <row r="43" spans="2:25" ht="30" customHeight="1" x14ac:dyDescent="0.25">
      <c r="B43" s="29" t="s">
        <v>28</v>
      </c>
      <c r="C43" s="30"/>
      <c r="D43" s="11" t="s">
        <v>25</v>
      </c>
      <c r="E43" s="11" t="s">
        <v>67</v>
      </c>
      <c r="F43" s="71"/>
      <c r="G43" s="71"/>
      <c r="H43" s="84"/>
      <c r="I43" s="71"/>
      <c r="J43" s="71"/>
      <c r="K43" s="71"/>
      <c r="L43" s="71"/>
      <c r="M43" s="71"/>
      <c r="N43" s="71"/>
      <c r="O43" s="71"/>
      <c r="P43" s="71"/>
      <c r="Q43" s="71"/>
    </row>
    <row r="44" spans="2:25" s="5" customFormat="1" ht="30" customHeight="1" x14ac:dyDescent="0.25">
      <c r="B44" s="87" t="s">
        <v>202</v>
      </c>
      <c r="C44" s="88"/>
      <c r="D44" s="89"/>
      <c r="E44" s="89"/>
      <c r="F44" s="90"/>
      <c r="G44" s="91"/>
      <c r="H44" s="122"/>
      <c r="I44" s="91"/>
      <c r="J44" s="84"/>
      <c r="K44" s="71"/>
      <c r="L44" s="71"/>
      <c r="M44" s="71"/>
      <c r="N44" s="71"/>
      <c r="O44" s="71"/>
      <c r="P44" s="71"/>
      <c r="Q44" s="71"/>
      <c r="R44" s="2"/>
      <c r="S44" s="18"/>
      <c r="T44" s="18"/>
      <c r="U44" s="18"/>
      <c r="V44" s="18"/>
      <c r="W44" s="18"/>
      <c r="X44" s="18"/>
      <c r="Y44" s="18"/>
    </row>
    <row r="45" spans="2:25" s="5" customFormat="1" ht="30" customHeight="1" x14ac:dyDescent="0.25">
      <c r="B45" s="47" t="s">
        <v>258</v>
      </c>
      <c r="C45" s="28" t="s">
        <v>173</v>
      </c>
      <c r="D45" s="63" t="s">
        <v>293</v>
      </c>
      <c r="E45" s="7"/>
      <c r="F45" s="90"/>
      <c r="G45" s="63">
        <f>HLOOKUP(D45,S45:$Y$208,ROWS(S45:$Y$208),FALSE)</f>
        <v>0</v>
      </c>
      <c r="H45" s="67">
        <v>14</v>
      </c>
      <c r="I45" s="63">
        <f t="shared" ref="I45:I51" si="9">G45*H45</f>
        <v>0</v>
      </c>
      <c r="J45" s="84"/>
      <c r="K45" s="63" t="s">
        <v>293</v>
      </c>
      <c r="L45" s="63" t="s">
        <v>519</v>
      </c>
      <c r="M45" s="63" t="s">
        <v>520</v>
      </c>
      <c r="N45" s="63" t="s">
        <v>521</v>
      </c>
      <c r="O45" s="63" t="s">
        <v>522</v>
      </c>
      <c r="P45" s="63" t="s">
        <v>284</v>
      </c>
      <c r="Q45" s="71"/>
      <c r="R45" s="2"/>
      <c r="S45" s="18" t="str">
        <f>K45</f>
        <v>Saisie conforme, valeur retenue égale à 1 ou valeur retenue &gt; valeur rapport</v>
      </c>
      <c r="T45" s="18" t="str">
        <f>L45</f>
        <v>0,9 ≤ valeur retenue &lt; 1 non stipulé dans le rapport</v>
      </c>
      <c r="U45" s="18" t="str">
        <f>M45</f>
        <v>0,8 ≤ valeur retenue &lt; 0,9 non stipulé dans le rapport</v>
      </c>
      <c r="V45" s="18"/>
      <c r="W45" s="18" t="str">
        <f>N45</f>
        <v>0,7 ≤ valeur retenue &lt; 0,8 non stipulé dans le rapport</v>
      </c>
      <c r="X45" s="18" t="str">
        <f>O45</f>
        <v>0,6 ≤ valeur retenue &lt; 0,7 non stipulé dans le rapport</v>
      </c>
      <c r="Y45" s="18" t="str">
        <f>P45</f>
        <v>valeur retenue &lt; 0,6 non stipulé dans le rapport</v>
      </c>
    </row>
    <row r="46" spans="2:25" s="5" customFormat="1" ht="30" customHeight="1" x14ac:dyDescent="0.25">
      <c r="B46" s="48"/>
      <c r="C46" s="28" t="s">
        <v>352</v>
      </c>
      <c r="D46" s="63" t="s">
        <v>65</v>
      </c>
      <c r="E46" s="7"/>
      <c r="F46" s="90"/>
      <c r="G46" s="63">
        <f>HLOOKUP(D46,S46:$Y$208,ROWS(S46:$Y$208),FALSE)</f>
        <v>0</v>
      </c>
      <c r="H46" s="67">
        <v>6</v>
      </c>
      <c r="I46" s="63">
        <f t="shared" si="9"/>
        <v>0</v>
      </c>
      <c r="J46" s="84"/>
      <c r="K46" s="63" t="s">
        <v>65</v>
      </c>
      <c r="L46" s="63" t="s">
        <v>353</v>
      </c>
      <c r="M46" s="71"/>
      <c r="N46" s="71"/>
      <c r="O46" s="71"/>
      <c r="P46" s="71"/>
      <c r="Q46" s="71"/>
      <c r="R46" s="2"/>
      <c r="S46" s="18" t="str">
        <f t="shared" ref="S46:S51" si="10">K46</f>
        <v>Saisie conforme</v>
      </c>
      <c r="T46" s="18"/>
      <c r="U46" s="18"/>
      <c r="V46" s="18"/>
      <c r="W46" s="18"/>
      <c r="X46" s="18"/>
      <c r="Y46" s="18" t="str">
        <f>L46</f>
        <v>Saisie non réalisée par échantillonnage sans justificatif</v>
      </c>
    </row>
    <row r="47" spans="2:25" s="5" customFormat="1" ht="30" customHeight="1" x14ac:dyDescent="0.25">
      <c r="B47" s="49"/>
      <c r="C47" s="28" t="s">
        <v>294</v>
      </c>
      <c r="D47" s="63" t="s">
        <v>295</v>
      </c>
      <c r="E47" s="56"/>
      <c r="F47" s="92"/>
      <c r="G47" s="63">
        <f>HLOOKUP(D47,S47:$Y$208,ROWS(S47:$Y$208),FALSE)</f>
        <v>0</v>
      </c>
      <c r="H47" s="67">
        <v>10</v>
      </c>
      <c r="I47" s="63">
        <f t="shared" si="9"/>
        <v>0</v>
      </c>
      <c r="J47" s="84"/>
      <c r="K47" s="63" t="s">
        <v>295</v>
      </c>
      <c r="L47" s="63" t="s">
        <v>296</v>
      </c>
      <c r="M47" s="71"/>
      <c r="N47" s="71"/>
      <c r="O47" s="71"/>
      <c r="P47" s="71"/>
      <c r="Q47" s="71"/>
      <c r="R47" s="2"/>
      <c r="S47" s="18" t="str">
        <f t="shared" si="10"/>
        <v>Mesure obligatoire spécifiée rapport</v>
      </c>
      <c r="T47" s="18"/>
      <c r="U47" s="18"/>
      <c r="V47" s="18"/>
      <c r="W47" s="18"/>
      <c r="X47" s="18"/>
      <c r="Y47" s="18" t="str">
        <f>L47</f>
        <v>Mesure obligatoire non spécifiée rapport</v>
      </c>
    </row>
    <row r="48" spans="2:25" s="5" customFormat="1" ht="30" customHeight="1" x14ac:dyDescent="0.25">
      <c r="B48" s="44" t="s">
        <v>259</v>
      </c>
      <c r="C48" s="28" t="s">
        <v>203</v>
      </c>
      <c r="D48" s="63" t="s">
        <v>65</v>
      </c>
      <c r="E48" s="7"/>
      <c r="F48" s="90"/>
      <c r="G48" s="63">
        <f>HLOOKUP(D48,S48:$Y$208,ROWS(S48:$Y$208),FALSE)</f>
        <v>0</v>
      </c>
      <c r="H48" s="67">
        <v>15</v>
      </c>
      <c r="I48" s="63">
        <f t="shared" si="9"/>
        <v>0</v>
      </c>
      <c r="J48" s="84"/>
      <c r="K48" s="63" t="s">
        <v>65</v>
      </c>
      <c r="L48" s="63" t="s">
        <v>212</v>
      </c>
      <c r="M48" s="63" t="s">
        <v>204</v>
      </c>
      <c r="N48" s="63" t="s">
        <v>213</v>
      </c>
      <c r="O48" s="71"/>
      <c r="P48" s="71"/>
      <c r="Q48" s="71"/>
      <c r="R48" s="2"/>
      <c r="S48" s="18" t="str">
        <f t="shared" si="10"/>
        <v>Saisie conforme</v>
      </c>
      <c r="T48" s="18"/>
      <c r="U48" s="18"/>
      <c r="V48" s="18"/>
      <c r="W48" s="18" t="str">
        <f>L48</f>
        <v>Circulations hors volume chauffé - aucune déperdition prise entre logement et circulation (avec U&gt;0,5)</v>
      </c>
      <c r="X48" s="18" t="str">
        <f>M48</f>
        <v>Circulations considérées en volume chauffé au lieu de hors volume chauffé</v>
      </c>
      <c r="Y48" s="18" t="str">
        <f>N48</f>
        <v>Circulations en volume chauffé - aucune déperdition prise entre circulation et extérieur</v>
      </c>
    </row>
    <row r="49" spans="2:25" s="5" customFormat="1" ht="30" customHeight="1" x14ac:dyDescent="0.25">
      <c r="B49" s="44" t="s">
        <v>257</v>
      </c>
      <c r="C49" s="34" t="s">
        <v>256</v>
      </c>
      <c r="D49" s="67" t="s">
        <v>65</v>
      </c>
      <c r="E49" s="7"/>
      <c r="F49" s="90"/>
      <c r="G49" s="63">
        <f>HLOOKUP(D49,S49:$Y$208,ROWS(S49:$Y$208),FALSE)</f>
        <v>0</v>
      </c>
      <c r="H49" s="67">
        <v>15</v>
      </c>
      <c r="I49" s="63">
        <f t="shared" si="9"/>
        <v>0</v>
      </c>
      <c r="J49" s="84"/>
      <c r="K49" s="63" t="s">
        <v>65</v>
      </c>
      <c r="L49" s="63" t="s">
        <v>336</v>
      </c>
      <c r="M49" s="63" t="s">
        <v>338</v>
      </c>
      <c r="N49" s="63" t="s">
        <v>337</v>
      </c>
      <c r="O49" s="71"/>
      <c r="P49" s="71"/>
      <c r="Q49" s="71"/>
      <c r="R49" s="2"/>
      <c r="S49" s="18" t="str">
        <f t="shared" si="10"/>
        <v>Saisie conforme</v>
      </c>
      <c r="T49" s="18" t="str">
        <f>L49</f>
        <v>1 seule zone saisie comportant 1 groupe traversant et 1 groupe non traversant</v>
      </c>
      <c r="U49" s="18"/>
      <c r="V49" s="18"/>
      <c r="W49" s="18" t="str">
        <f>M49</f>
        <v>1 seule zone saisie au lieu de 2, prise non traversante</v>
      </c>
      <c r="X49" s="18"/>
      <c r="Y49" s="18" t="str">
        <f>N49</f>
        <v>1 seule zone saisie au lieu de 2, prise traversante</v>
      </c>
    </row>
    <row r="50" spans="2:25" s="5" customFormat="1" ht="30" customHeight="1" x14ac:dyDescent="0.25">
      <c r="B50" s="23" t="s">
        <v>119</v>
      </c>
      <c r="C50" s="28" t="s">
        <v>22</v>
      </c>
      <c r="D50" s="63" t="s">
        <v>264</v>
      </c>
      <c r="E50" s="7"/>
      <c r="F50" s="90"/>
      <c r="G50" s="63">
        <f>HLOOKUP(D50,S50:$Y$208,ROWS(S50:$Y$208),FALSE)</f>
        <v>0</v>
      </c>
      <c r="H50" s="67">
        <v>6</v>
      </c>
      <c r="I50" s="63">
        <f t="shared" si="9"/>
        <v>0</v>
      </c>
      <c r="J50" s="84"/>
      <c r="K50" s="93" t="s">
        <v>264</v>
      </c>
      <c r="L50" s="93" t="s">
        <v>174</v>
      </c>
      <c r="M50" s="67" t="s">
        <v>392</v>
      </c>
      <c r="N50" s="67" t="s">
        <v>175</v>
      </c>
      <c r="O50" s="84"/>
      <c r="P50" s="84"/>
      <c r="Q50" s="84"/>
      <c r="S50" s="69" t="str">
        <f t="shared" si="10"/>
        <v>Saisie conforme ou inertie retenue plus faible</v>
      </c>
      <c r="T50" s="69"/>
      <c r="U50" s="69"/>
      <c r="V50" s="69" t="str">
        <f>L50</f>
        <v>Erreur d'une classe</v>
      </c>
      <c r="W50" s="69" t="str">
        <f>M50</f>
        <v>Inertie saisie détaillée sans prise en compte des revêtements (sol, faux-plafond, etc…)</v>
      </c>
      <c r="X50" s="69"/>
      <c r="Y50" s="69" t="str">
        <f>N50</f>
        <v>Erreur de 2 classes ou plus</v>
      </c>
    </row>
    <row r="51" spans="2:25" s="5" customFormat="1" ht="30" customHeight="1" x14ac:dyDescent="0.25">
      <c r="B51" s="25"/>
      <c r="C51" s="28" t="s">
        <v>23</v>
      </c>
      <c r="D51" s="63" t="s">
        <v>399</v>
      </c>
      <c r="E51" s="7"/>
      <c r="F51" s="90"/>
      <c r="G51" s="63">
        <f>HLOOKUP(D51,S51:$Y$208,ROWS(S51:$Y$208),FALSE)</f>
        <v>0</v>
      </c>
      <c r="H51" s="67">
        <v>4</v>
      </c>
      <c r="I51" s="63">
        <f t="shared" si="9"/>
        <v>0</v>
      </c>
      <c r="J51" s="84"/>
      <c r="K51" s="93" t="s">
        <v>399</v>
      </c>
      <c r="L51" s="63" t="s">
        <v>174</v>
      </c>
      <c r="M51" s="63" t="s">
        <v>175</v>
      </c>
      <c r="N51" s="71"/>
      <c r="O51" s="71"/>
      <c r="P51" s="71"/>
      <c r="Q51" s="71"/>
      <c r="R51" s="2"/>
      <c r="S51" s="18" t="str">
        <f t="shared" si="10"/>
        <v>Saisie conforme ou inertie retenue plus faible ou inertie quotidienne déjà pénalisée</v>
      </c>
      <c r="T51" s="18"/>
      <c r="U51" s="18"/>
      <c r="V51" s="18" t="str">
        <f>L51</f>
        <v>Erreur d'une classe</v>
      </c>
      <c r="W51" s="18"/>
      <c r="X51" s="18"/>
      <c r="Y51" s="18" t="str">
        <f>M51</f>
        <v>Erreur de 2 classes ou plus</v>
      </c>
    </row>
    <row r="52" spans="2:25" s="5" customFormat="1" ht="30" customHeight="1" x14ac:dyDescent="0.25">
      <c r="B52" s="87" t="s">
        <v>62</v>
      </c>
      <c r="C52" s="88"/>
      <c r="D52" s="89"/>
      <c r="E52" s="89"/>
      <c r="F52" s="90"/>
      <c r="G52" s="94"/>
      <c r="H52" s="123"/>
      <c r="I52" s="94"/>
      <c r="J52" s="84"/>
      <c r="K52" s="71"/>
      <c r="L52" s="71"/>
      <c r="M52" s="71"/>
      <c r="N52" s="71"/>
      <c r="O52" s="71"/>
      <c r="P52" s="71"/>
      <c r="Q52" s="71"/>
      <c r="R52" s="2"/>
      <c r="S52" s="18"/>
      <c r="T52" s="18"/>
      <c r="U52" s="18"/>
      <c r="V52" s="18"/>
      <c r="W52" s="18"/>
      <c r="X52" s="18"/>
      <c r="Y52" s="18"/>
    </row>
    <row r="53" spans="2:25" ht="30" customHeight="1" x14ac:dyDescent="0.25">
      <c r="B53" s="35" t="s">
        <v>1</v>
      </c>
      <c r="C53" s="78" t="s">
        <v>265</v>
      </c>
      <c r="D53" s="95" t="s">
        <v>340</v>
      </c>
      <c r="E53" s="56"/>
      <c r="F53" s="77"/>
      <c r="G53" s="63">
        <f>HLOOKUP(D53,S53:$Y$208,ROWS(S53:$Y$208),FALSE)</f>
        <v>0</v>
      </c>
      <c r="H53" s="67">
        <v>14</v>
      </c>
      <c r="I53" s="63">
        <f>G53*H53</f>
        <v>0</v>
      </c>
      <c r="J53" s="71"/>
      <c r="K53" s="63" t="s">
        <v>340</v>
      </c>
      <c r="L53" s="63" t="s">
        <v>421</v>
      </c>
      <c r="M53" s="63" t="s">
        <v>422</v>
      </c>
      <c r="N53" s="63" t="s">
        <v>423</v>
      </c>
      <c r="O53" s="63" t="s">
        <v>271</v>
      </c>
      <c r="P53" s="71"/>
      <c r="Q53" s="71"/>
      <c r="S53" s="18" t="str">
        <f>K53</f>
        <v>Erreur ≤ 2% ou valeur retenue pénalisante</v>
      </c>
      <c r="T53" s="18" t="str">
        <f>L53</f>
        <v>2% &lt; Erreur ≤ 5%</v>
      </c>
      <c r="U53" s="18" t="str">
        <f>M53</f>
        <v>5% &lt; Erreur ≤ 10%</v>
      </c>
      <c r="V53" s="18"/>
      <c r="W53" s="18" t="str">
        <f>N53</f>
        <v>10% &lt; Erreur ≤ 20%</v>
      </c>
      <c r="X53" s="18"/>
      <c r="Y53" s="18" t="str">
        <f>O53</f>
        <v>Erreur &gt;20%</v>
      </c>
    </row>
    <row r="54" spans="2:25" ht="30" customHeight="1" x14ac:dyDescent="0.25">
      <c r="B54" s="36"/>
      <c r="C54" s="39" t="s">
        <v>220</v>
      </c>
      <c r="D54" s="14"/>
      <c r="E54" s="56"/>
      <c r="F54" s="77"/>
      <c r="G54" s="63"/>
      <c r="H54" s="67"/>
      <c r="I54" s="67"/>
      <c r="J54" s="71"/>
      <c r="K54" s="63"/>
      <c r="L54" s="63"/>
      <c r="M54" s="63"/>
      <c r="N54" s="63"/>
      <c r="O54" s="63"/>
      <c r="P54" s="71"/>
      <c r="Q54" s="71"/>
      <c r="S54" s="18"/>
      <c r="T54" s="18"/>
      <c r="U54" s="18"/>
      <c r="V54" s="18"/>
      <c r="W54" s="18"/>
      <c r="X54" s="18"/>
      <c r="Y54" s="18"/>
    </row>
    <row r="55" spans="2:25" ht="30" customHeight="1" x14ac:dyDescent="0.25">
      <c r="B55" s="36"/>
      <c r="C55" s="39" t="s">
        <v>221</v>
      </c>
      <c r="D55" s="14"/>
      <c r="E55" s="56"/>
      <c r="F55" s="77"/>
      <c r="G55" s="63"/>
      <c r="H55" s="67"/>
      <c r="I55" s="67"/>
      <c r="J55" s="71"/>
      <c r="K55" s="63"/>
      <c r="L55" s="63"/>
      <c r="M55" s="63"/>
      <c r="N55" s="63"/>
      <c r="O55" s="63"/>
      <c r="P55" s="71"/>
      <c r="Q55" s="71"/>
      <c r="S55" s="18"/>
      <c r="T55" s="18"/>
      <c r="U55" s="18"/>
      <c r="V55" s="18"/>
      <c r="W55" s="18"/>
      <c r="X55" s="18"/>
      <c r="Y55" s="18"/>
    </row>
    <row r="56" spans="2:25" ht="30" customHeight="1" x14ac:dyDescent="0.25">
      <c r="B56" s="36"/>
      <c r="C56" s="40" t="s">
        <v>249</v>
      </c>
      <c r="D56" s="82" t="e">
        <f>IF(D55&gt;D54,"Valeur retenue pénalisante",(D54-D55)/D55)</f>
        <v>#DIV/0!</v>
      </c>
      <c r="E56" s="56"/>
      <c r="F56" s="77"/>
      <c r="G56" s="63"/>
      <c r="H56" s="67"/>
      <c r="I56" s="67"/>
      <c r="J56" s="71"/>
      <c r="K56" s="63"/>
      <c r="L56" s="63"/>
      <c r="M56" s="63"/>
      <c r="N56" s="63"/>
      <c r="O56" s="63"/>
      <c r="P56" s="71"/>
      <c r="Q56" s="71"/>
      <c r="S56" s="18"/>
      <c r="T56" s="18"/>
      <c r="U56" s="18"/>
      <c r="V56" s="18"/>
      <c r="W56" s="18"/>
      <c r="X56" s="18"/>
      <c r="Y56" s="18"/>
    </row>
    <row r="57" spans="2:25" ht="30" customHeight="1" x14ac:dyDescent="0.25">
      <c r="B57" s="80"/>
      <c r="C57" s="38" t="s">
        <v>189</v>
      </c>
      <c r="D57" s="63" t="s">
        <v>150</v>
      </c>
      <c r="E57" s="56"/>
      <c r="F57" s="77"/>
      <c r="G57" s="63">
        <f>HLOOKUP(D57,S57:$Y$208,ROWS(S57:$Y$208),FALSE)</f>
        <v>0</v>
      </c>
      <c r="H57" s="67">
        <v>12</v>
      </c>
      <c r="I57" s="63">
        <f>G57*H57</f>
        <v>0</v>
      </c>
      <c r="J57" s="71"/>
      <c r="K57" s="63" t="s">
        <v>150</v>
      </c>
      <c r="L57" s="63" t="s">
        <v>188</v>
      </c>
      <c r="M57" s="63" t="s">
        <v>185</v>
      </c>
      <c r="N57" s="63" t="s">
        <v>186</v>
      </c>
      <c r="O57" s="63" t="s">
        <v>187</v>
      </c>
      <c r="P57" s="71"/>
      <c r="Q57" s="71"/>
      <c r="S57" s="18" t="str">
        <f>K57</f>
        <v>Saisie conforme, sans objet ou valeur retenue pénalisante</v>
      </c>
      <c r="T57" s="18"/>
      <c r="U57" s="18"/>
      <c r="V57" s="18" t="str">
        <f>L57</f>
        <v>Valeurs favorables retenues</v>
      </c>
      <c r="W57" s="18" t="str">
        <f>M57</f>
        <v>Linéiques ponctuels non saisis</v>
      </c>
      <c r="X57" s="18" t="str">
        <f>N57</f>
        <v>Linéiques structurels non saisis</v>
      </c>
      <c r="Y57" s="18" t="str">
        <f>O57</f>
        <v>Linéiques ponctuels et structurels non saisis</v>
      </c>
    </row>
    <row r="58" spans="2:25" ht="30" customHeight="1" x14ac:dyDescent="0.25">
      <c r="B58" s="81"/>
      <c r="C58" s="70" t="s">
        <v>24</v>
      </c>
      <c r="D58" s="63" t="s">
        <v>272</v>
      </c>
      <c r="E58" s="56"/>
      <c r="F58" s="77"/>
      <c r="G58" s="63">
        <f>HLOOKUP(D58,S58:$Y$208,ROWS(S58:$Y$208),FALSE)</f>
        <v>0</v>
      </c>
      <c r="H58" s="67">
        <v>10</v>
      </c>
      <c r="I58" s="63">
        <f>G58*H58</f>
        <v>0</v>
      </c>
      <c r="J58" s="71"/>
      <c r="K58" s="63" t="s">
        <v>424</v>
      </c>
      <c r="L58" s="63" t="s">
        <v>422</v>
      </c>
      <c r="M58" s="63" t="s">
        <v>423</v>
      </c>
      <c r="N58" s="63" t="s">
        <v>271</v>
      </c>
      <c r="O58" s="71"/>
      <c r="P58" s="71"/>
      <c r="Q58" s="71"/>
      <c r="S58" s="18" t="str">
        <f>K58</f>
        <v>Saisie conforme ou erreur ≤ 5%</v>
      </c>
      <c r="T58" s="18" t="str">
        <f>L58</f>
        <v>5% &lt; Erreur ≤ 10%</v>
      </c>
      <c r="U58" s="18"/>
      <c r="V58" s="18" t="str">
        <f>M58</f>
        <v>10% &lt; Erreur ≤ 20%</v>
      </c>
      <c r="W58" s="18"/>
      <c r="X58" s="18"/>
      <c r="Y58" s="18" t="str">
        <f>N58</f>
        <v>Erreur &gt;20%</v>
      </c>
    </row>
    <row r="59" spans="2:25" ht="30" customHeight="1" x14ac:dyDescent="0.25">
      <c r="B59" s="23" t="s">
        <v>2</v>
      </c>
      <c r="C59" s="78" t="s">
        <v>265</v>
      </c>
      <c r="D59" s="63" t="s">
        <v>340</v>
      </c>
      <c r="E59" s="56"/>
      <c r="F59" s="77"/>
      <c r="G59" s="63">
        <f>HLOOKUP(D59,S59:$Y$208,ROWS(S59:$Y$208),FALSE)</f>
        <v>0</v>
      </c>
      <c r="H59" s="67">
        <v>6</v>
      </c>
      <c r="I59" s="63">
        <f>G59*H59</f>
        <v>0</v>
      </c>
      <c r="J59" s="71"/>
      <c r="K59" s="63" t="s">
        <v>340</v>
      </c>
      <c r="L59" s="63" t="s">
        <v>421</v>
      </c>
      <c r="M59" s="63" t="s">
        <v>422</v>
      </c>
      <c r="N59" s="63" t="s">
        <v>423</v>
      </c>
      <c r="O59" s="63" t="s">
        <v>271</v>
      </c>
      <c r="P59" s="71"/>
      <c r="Q59" s="71"/>
      <c r="S59" s="18" t="str">
        <f>K59</f>
        <v>Erreur ≤ 2% ou valeur retenue pénalisante</v>
      </c>
      <c r="T59" s="18" t="str">
        <f>L59</f>
        <v>2% &lt; Erreur ≤ 5%</v>
      </c>
      <c r="U59" s="18" t="str">
        <f>M59</f>
        <v>5% &lt; Erreur ≤ 10%</v>
      </c>
      <c r="V59" s="18"/>
      <c r="W59" s="18" t="str">
        <f>N59</f>
        <v>10% &lt; Erreur ≤ 20%</v>
      </c>
      <c r="X59" s="18"/>
      <c r="Y59" s="18" t="str">
        <f>O59</f>
        <v>Erreur &gt;20%</v>
      </c>
    </row>
    <row r="60" spans="2:25" ht="30" customHeight="1" x14ac:dyDescent="0.25">
      <c r="B60" s="36"/>
      <c r="C60" s="39" t="s">
        <v>220</v>
      </c>
      <c r="D60" s="14"/>
      <c r="E60" s="56"/>
      <c r="F60" s="77"/>
      <c r="G60" s="63"/>
      <c r="H60" s="67"/>
      <c r="I60" s="67"/>
      <c r="J60" s="71"/>
      <c r="K60" s="63"/>
      <c r="L60" s="63"/>
      <c r="M60" s="63"/>
      <c r="N60" s="63"/>
      <c r="O60" s="63"/>
      <c r="P60" s="71"/>
      <c r="Q60" s="71"/>
      <c r="S60" s="18"/>
      <c r="T60" s="18"/>
      <c r="U60" s="18"/>
      <c r="V60" s="18"/>
      <c r="W60" s="18"/>
      <c r="X60" s="18"/>
      <c r="Y60" s="18"/>
    </row>
    <row r="61" spans="2:25" ht="30" customHeight="1" x14ac:dyDescent="0.25">
      <c r="B61" s="36"/>
      <c r="C61" s="39" t="s">
        <v>221</v>
      </c>
      <c r="D61" s="14"/>
      <c r="E61" s="56"/>
      <c r="F61" s="77"/>
      <c r="G61" s="63"/>
      <c r="H61" s="67"/>
      <c r="I61" s="67"/>
      <c r="J61" s="71"/>
      <c r="K61" s="63"/>
      <c r="L61" s="63"/>
      <c r="M61" s="63"/>
      <c r="N61" s="63"/>
      <c r="O61" s="63"/>
      <c r="P61" s="71"/>
      <c r="Q61" s="71"/>
      <c r="S61" s="18"/>
      <c r="T61" s="18"/>
      <c r="U61" s="18"/>
      <c r="V61" s="18"/>
      <c r="W61" s="18"/>
      <c r="X61" s="18"/>
      <c r="Y61" s="18"/>
    </row>
    <row r="62" spans="2:25" ht="30" customHeight="1" x14ac:dyDescent="0.25">
      <c r="B62" s="36"/>
      <c r="C62" s="40" t="s">
        <v>249</v>
      </c>
      <c r="D62" s="82" t="e">
        <f>IF(D61&gt;D60,"Valeur retenue pénalisante",(D60-D61)/D61)</f>
        <v>#DIV/0!</v>
      </c>
      <c r="E62" s="56"/>
      <c r="F62" s="77"/>
      <c r="G62" s="63"/>
      <c r="H62" s="67"/>
      <c r="I62" s="67"/>
      <c r="J62" s="71"/>
      <c r="K62" s="63"/>
      <c r="L62" s="63"/>
      <c r="M62" s="63"/>
      <c r="N62" s="63"/>
      <c r="O62" s="63"/>
      <c r="P62" s="71"/>
      <c r="Q62" s="71"/>
      <c r="S62" s="18"/>
      <c r="T62" s="18"/>
      <c r="U62" s="18"/>
      <c r="V62" s="18"/>
      <c r="W62" s="18"/>
      <c r="X62" s="18"/>
      <c r="Y62" s="18"/>
    </row>
    <row r="63" spans="2:25" ht="30" customHeight="1" x14ac:dyDescent="0.25">
      <c r="B63" s="80"/>
      <c r="C63" s="70" t="s">
        <v>42</v>
      </c>
      <c r="D63" s="63" t="s">
        <v>150</v>
      </c>
      <c r="E63" s="56"/>
      <c r="F63" s="77"/>
      <c r="G63" s="63">
        <f>HLOOKUP(D63,S63:$Y$208,ROWS(S63:$Y$208),FALSE)</f>
        <v>0</v>
      </c>
      <c r="H63" s="67">
        <v>6</v>
      </c>
      <c r="I63" s="63">
        <f>G63*H63</f>
        <v>0</v>
      </c>
      <c r="J63" s="71"/>
      <c r="K63" s="63" t="s">
        <v>150</v>
      </c>
      <c r="L63" s="63" t="s">
        <v>425</v>
      </c>
      <c r="M63" s="63" t="s">
        <v>426</v>
      </c>
      <c r="N63" s="63" t="s">
        <v>427</v>
      </c>
      <c r="O63" s="63" t="s">
        <v>428</v>
      </c>
      <c r="P63" s="63" t="s">
        <v>429</v>
      </c>
      <c r="Q63" s="71"/>
      <c r="S63" s="18" t="str">
        <f>K63</f>
        <v>Saisie conforme, sans objet ou valeur retenue pénalisante</v>
      </c>
      <c r="T63" s="18" t="str">
        <f>L63</f>
        <v>b≤0,9 sans justificatif</v>
      </c>
      <c r="U63" s="18" t="str">
        <f>M63</f>
        <v>b≤0,8 sans justificatif</v>
      </c>
      <c r="V63" s="18"/>
      <c r="W63" s="18" t="str">
        <f>N63</f>
        <v>b≤0,7 sans justificatif</v>
      </c>
      <c r="X63" s="18" t="str">
        <f>O63</f>
        <v>b≤0,6 sans justificatif</v>
      </c>
      <c r="Y63" s="18" t="str">
        <f>P63</f>
        <v>b≤0,5 sans justificatif</v>
      </c>
    </row>
    <row r="64" spans="2:25" ht="30" customHeight="1" x14ac:dyDescent="0.25">
      <c r="B64" s="81"/>
      <c r="C64" s="70" t="s">
        <v>41</v>
      </c>
      <c r="D64" s="63" t="s">
        <v>272</v>
      </c>
      <c r="E64" s="56"/>
      <c r="F64" s="77"/>
      <c r="G64" s="63">
        <f>HLOOKUP(D64,S64:$Y$208,ROWS(S64:$Y$208),FALSE)</f>
        <v>0</v>
      </c>
      <c r="H64" s="67">
        <v>3</v>
      </c>
      <c r="I64" s="63">
        <f>G64*H64</f>
        <v>0</v>
      </c>
      <c r="J64" s="71"/>
      <c r="K64" s="63" t="s">
        <v>424</v>
      </c>
      <c r="L64" s="63" t="s">
        <v>422</v>
      </c>
      <c r="M64" s="63" t="s">
        <v>423</v>
      </c>
      <c r="N64" s="63" t="s">
        <v>271</v>
      </c>
      <c r="O64" s="71"/>
      <c r="P64" s="71"/>
      <c r="Q64" s="71"/>
      <c r="S64" s="18" t="str">
        <f>K64</f>
        <v>Saisie conforme ou erreur ≤ 5%</v>
      </c>
      <c r="T64" s="18" t="str">
        <f>L64</f>
        <v>5% &lt; Erreur ≤ 10%</v>
      </c>
      <c r="U64" s="18"/>
      <c r="V64" s="18" t="str">
        <f>M64</f>
        <v>10% &lt; Erreur ≤ 20%</v>
      </c>
      <c r="W64" s="18"/>
      <c r="X64" s="18"/>
      <c r="Y64" s="18" t="str">
        <f>N64</f>
        <v>Erreur &gt;20%</v>
      </c>
    </row>
    <row r="65" spans="2:25" ht="30" customHeight="1" x14ac:dyDescent="0.25">
      <c r="B65" s="23" t="s">
        <v>63</v>
      </c>
      <c r="C65" s="78" t="s">
        <v>266</v>
      </c>
      <c r="D65" s="63" t="s">
        <v>340</v>
      </c>
      <c r="E65" s="56"/>
      <c r="F65" s="77"/>
      <c r="G65" s="63">
        <f>HLOOKUP(D65,S65:$Y$208,ROWS(S65:$Y$208),FALSE)</f>
        <v>0</v>
      </c>
      <c r="H65" s="67">
        <v>14</v>
      </c>
      <c r="I65" s="63">
        <f>G65*H65</f>
        <v>0</v>
      </c>
      <c r="J65" s="71"/>
      <c r="K65" s="63" t="s">
        <v>340</v>
      </c>
      <c r="L65" s="63" t="s">
        <v>421</v>
      </c>
      <c r="M65" s="63" t="s">
        <v>430</v>
      </c>
      <c r="N65" s="63" t="s">
        <v>423</v>
      </c>
      <c r="O65" s="63" t="s">
        <v>271</v>
      </c>
      <c r="P65" s="71"/>
      <c r="Q65" s="71"/>
      <c r="S65" s="18" t="str">
        <f>K65</f>
        <v>Erreur ≤ 2% ou valeur retenue pénalisante</v>
      </c>
      <c r="T65" s="18" t="str">
        <f>L65</f>
        <v>2% &lt; Erreur ≤ 5%</v>
      </c>
      <c r="U65" s="18" t="str">
        <f>M65</f>
        <v xml:space="preserve">5% &lt; Erreur ≤ 10% </v>
      </c>
      <c r="V65" s="18"/>
      <c r="W65" s="18" t="str">
        <f>N65</f>
        <v>10% &lt; Erreur ≤ 20%</v>
      </c>
      <c r="X65" s="18"/>
      <c r="Y65" s="18" t="str">
        <f>O65</f>
        <v>Erreur &gt;20%</v>
      </c>
    </row>
    <row r="66" spans="2:25" ht="30" customHeight="1" x14ac:dyDescent="0.25">
      <c r="B66" s="36"/>
      <c r="C66" s="39" t="s">
        <v>220</v>
      </c>
      <c r="D66" s="14"/>
      <c r="E66" s="56"/>
      <c r="F66" s="77"/>
      <c r="G66" s="63"/>
      <c r="H66" s="67"/>
      <c r="I66" s="67"/>
      <c r="J66" s="71"/>
      <c r="K66" s="63"/>
      <c r="L66" s="63"/>
      <c r="M66" s="63"/>
      <c r="N66" s="63"/>
      <c r="O66" s="63"/>
      <c r="P66" s="71"/>
      <c r="Q66" s="71"/>
      <c r="S66" s="18"/>
      <c r="T66" s="18"/>
      <c r="U66" s="18"/>
      <c r="V66" s="18"/>
      <c r="W66" s="18"/>
      <c r="X66" s="18"/>
      <c r="Y66" s="18"/>
    </row>
    <row r="67" spans="2:25" ht="30" customHeight="1" x14ac:dyDescent="0.25">
      <c r="B67" s="36"/>
      <c r="C67" s="39" t="s">
        <v>221</v>
      </c>
      <c r="D67" s="14"/>
      <c r="E67" s="56"/>
      <c r="F67" s="77"/>
      <c r="G67" s="63"/>
      <c r="H67" s="67"/>
      <c r="I67" s="67"/>
      <c r="J67" s="71"/>
      <c r="K67" s="63"/>
      <c r="L67" s="63"/>
      <c r="M67" s="63"/>
      <c r="N67" s="63"/>
      <c r="O67" s="63"/>
      <c r="P67" s="71"/>
      <c r="Q67" s="71"/>
      <c r="S67" s="18"/>
      <c r="T67" s="18"/>
      <c r="U67" s="18"/>
      <c r="V67" s="18"/>
      <c r="W67" s="18"/>
      <c r="X67" s="18"/>
      <c r="Y67" s="18"/>
    </row>
    <row r="68" spans="2:25" ht="30" customHeight="1" x14ac:dyDescent="0.25">
      <c r="B68" s="36"/>
      <c r="C68" s="40" t="s">
        <v>249</v>
      </c>
      <c r="D68" s="82" t="e">
        <f>IF(D67&gt;D66,"Valeur retenue pénalisante",(D66-D67)/D67)</f>
        <v>#DIV/0!</v>
      </c>
      <c r="E68" s="56"/>
      <c r="F68" s="77"/>
      <c r="G68" s="63"/>
      <c r="H68" s="67"/>
      <c r="I68" s="67"/>
      <c r="J68" s="71"/>
      <c r="K68" s="63"/>
      <c r="L68" s="63"/>
      <c r="M68" s="63"/>
      <c r="N68" s="63"/>
      <c r="O68" s="63"/>
      <c r="P68" s="71"/>
      <c r="Q68" s="71"/>
      <c r="S68" s="18"/>
      <c r="T68" s="18"/>
      <c r="U68" s="18"/>
      <c r="V68" s="18"/>
      <c r="W68" s="18"/>
      <c r="X68" s="18"/>
      <c r="Y68" s="18"/>
    </row>
    <row r="69" spans="2:25" ht="30" customHeight="1" x14ac:dyDescent="0.25">
      <c r="B69" s="80"/>
      <c r="C69" s="70" t="s">
        <v>189</v>
      </c>
      <c r="D69" s="63" t="s">
        <v>150</v>
      </c>
      <c r="E69" s="56"/>
      <c r="F69" s="77"/>
      <c r="G69" s="63">
        <f>HLOOKUP(D69,S69:$Y$208,ROWS(S69:$Y$208),FALSE)</f>
        <v>0</v>
      </c>
      <c r="H69" s="67">
        <v>10</v>
      </c>
      <c r="I69" s="63">
        <f>G69*H69</f>
        <v>0</v>
      </c>
      <c r="J69" s="71"/>
      <c r="K69" s="63" t="s">
        <v>150</v>
      </c>
      <c r="L69" s="63" t="s">
        <v>188</v>
      </c>
      <c r="M69" s="63" t="s">
        <v>185</v>
      </c>
      <c r="N69" s="63" t="s">
        <v>186</v>
      </c>
      <c r="O69" s="63" t="s">
        <v>187</v>
      </c>
      <c r="P69" s="71"/>
      <c r="Q69" s="71"/>
      <c r="S69" s="18" t="str">
        <f>K69</f>
        <v>Saisie conforme, sans objet ou valeur retenue pénalisante</v>
      </c>
      <c r="T69" s="18"/>
      <c r="U69" s="18"/>
      <c r="V69" s="18" t="str">
        <f>L69</f>
        <v>Valeurs favorables retenues</v>
      </c>
      <c r="W69" s="18" t="str">
        <f>M69</f>
        <v>Linéiques ponctuels non saisis</v>
      </c>
      <c r="X69" s="18" t="str">
        <f>N69</f>
        <v>Linéiques structurels non saisis</v>
      </c>
      <c r="Y69" s="18" t="str">
        <f>O69</f>
        <v>Linéiques ponctuels et structurels non saisis</v>
      </c>
    </row>
    <row r="70" spans="2:25" ht="30" customHeight="1" x14ac:dyDescent="0.25">
      <c r="B70" s="80"/>
      <c r="C70" s="70" t="s">
        <v>42</v>
      </c>
      <c r="D70" s="63" t="s">
        <v>150</v>
      </c>
      <c r="E70" s="56"/>
      <c r="F70" s="77"/>
      <c r="G70" s="63">
        <f>HLOOKUP(D70,S70:$Y$208,ROWS(S70:$Y$208),FALSE)</f>
        <v>0</v>
      </c>
      <c r="H70" s="67">
        <v>10</v>
      </c>
      <c r="I70" s="63">
        <f>G70*H70</f>
        <v>0</v>
      </c>
      <c r="J70" s="71"/>
      <c r="K70" s="63" t="s">
        <v>150</v>
      </c>
      <c r="L70" s="63" t="s">
        <v>425</v>
      </c>
      <c r="M70" s="63" t="s">
        <v>426</v>
      </c>
      <c r="N70" s="63" t="s">
        <v>427</v>
      </c>
      <c r="O70" s="63" t="s">
        <v>428</v>
      </c>
      <c r="P70" s="63" t="s">
        <v>429</v>
      </c>
      <c r="Q70" s="71"/>
      <c r="S70" s="18" t="str">
        <f>K70</f>
        <v>Saisie conforme, sans objet ou valeur retenue pénalisante</v>
      </c>
      <c r="T70" s="18" t="str">
        <f>L70</f>
        <v>b≤0,9 sans justificatif</v>
      </c>
      <c r="U70" s="18" t="str">
        <f>M70</f>
        <v>b≤0,8 sans justificatif</v>
      </c>
      <c r="V70" s="18"/>
      <c r="W70" s="18" t="str">
        <f>N70</f>
        <v>b≤0,7 sans justificatif</v>
      </c>
      <c r="X70" s="18" t="str">
        <f>O70</f>
        <v>b≤0,6 sans justificatif</v>
      </c>
      <c r="Y70" s="18" t="str">
        <f>P70</f>
        <v>b≤0,5 sans justificatif</v>
      </c>
    </row>
    <row r="71" spans="2:25" ht="30" customHeight="1" x14ac:dyDescent="0.25">
      <c r="B71" s="80"/>
      <c r="C71" s="70" t="s">
        <v>24</v>
      </c>
      <c r="D71" s="63" t="s">
        <v>304</v>
      </c>
      <c r="E71" s="56"/>
      <c r="F71" s="77"/>
      <c r="G71" s="63">
        <f>HLOOKUP(D71,S71:$Y$208,ROWS(S71:$Y$208),FALSE)</f>
        <v>0</v>
      </c>
      <c r="H71" s="67">
        <v>8</v>
      </c>
      <c r="I71" s="63">
        <f>G71*H71</f>
        <v>0</v>
      </c>
      <c r="J71" s="71"/>
      <c r="K71" s="63" t="s">
        <v>523</v>
      </c>
      <c r="L71" s="63" t="s">
        <v>300</v>
      </c>
      <c r="M71" s="63" t="s">
        <v>301</v>
      </c>
      <c r="N71" s="63" t="s">
        <v>302</v>
      </c>
      <c r="O71" s="71"/>
      <c r="P71" s="71"/>
      <c r="Q71" s="71"/>
      <c r="S71" s="18" t="str">
        <f>K71</f>
        <v>S ≥ ((SHAB / nb niveaux) - S plancher non déperditive sur autre zone)</v>
      </c>
      <c r="T71" s="18" t="str">
        <f>L71</f>
        <v>S &lt; ((SHAB / nb niveaux) - S plancher non déperditive sur autre zone)</v>
      </c>
      <c r="U71" s="18"/>
      <c r="V71" s="18" t="str">
        <f>M71</f>
        <v>S &lt; 0,9 x ((SHAB / nb niveaux) - S plancher non déperditive sur autre zone)</v>
      </c>
      <c r="W71" s="18"/>
      <c r="X71" s="18"/>
      <c r="Y71" s="18" t="str">
        <f>N71</f>
        <v>S &lt; 0,8 x ((SHAB / nb niveaux) - S plancher non déperditive sur autre zone)</v>
      </c>
    </row>
    <row r="72" spans="2:25" ht="30" customHeight="1" x14ac:dyDescent="0.25">
      <c r="B72" s="23" t="s">
        <v>3</v>
      </c>
      <c r="C72" s="78" t="s">
        <v>267</v>
      </c>
      <c r="D72" s="63" t="s">
        <v>340</v>
      </c>
      <c r="E72" s="56"/>
      <c r="F72" s="77"/>
      <c r="G72" s="63">
        <f>HLOOKUP(D72,S72:$Y$208,ROWS(S72:$Y$208),FALSE)</f>
        <v>0</v>
      </c>
      <c r="H72" s="67">
        <v>10</v>
      </c>
      <c r="I72" s="63">
        <f>G72*H72</f>
        <v>0</v>
      </c>
      <c r="J72" s="71"/>
      <c r="K72" s="63" t="s">
        <v>340</v>
      </c>
      <c r="L72" s="63" t="s">
        <v>421</v>
      </c>
      <c r="M72" s="63" t="s">
        <v>422</v>
      </c>
      <c r="N72" s="63" t="s">
        <v>423</v>
      </c>
      <c r="O72" s="63" t="s">
        <v>271</v>
      </c>
      <c r="P72" s="71"/>
      <c r="Q72" s="71"/>
      <c r="S72" s="18" t="str">
        <f>K72</f>
        <v>Erreur ≤ 2% ou valeur retenue pénalisante</v>
      </c>
      <c r="T72" s="18" t="str">
        <f>L72</f>
        <v>2% &lt; Erreur ≤ 5%</v>
      </c>
      <c r="U72" s="18" t="str">
        <f>M72</f>
        <v>5% &lt; Erreur ≤ 10%</v>
      </c>
      <c r="V72" s="18"/>
      <c r="W72" s="18" t="str">
        <f>N72</f>
        <v>10% &lt; Erreur ≤ 20%</v>
      </c>
      <c r="X72" s="18"/>
      <c r="Y72" s="18" t="str">
        <f>O72</f>
        <v>Erreur &gt;20%</v>
      </c>
    </row>
    <row r="73" spans="2:25" ht="30" customHeight="1" x14ac:dyDescent="0.25">
      <c r="B73" s="36"/>
      <c r="C73" s="39" t="s">
        <v>220</v>
      </c>
      <c r="D73" s="14"/>
      <c r="E73" s="56"/>
      <c r="F73" s="77"/>
      <c r="G73" s="63"/>
      <c r="H73" s="67"/>
      <c r="I73" s="67"/>
      <c r="J73" s="71"/>
      <c r="K73" s="63"/>
      <c r="L73" s="63"/>
      <c r="M73" s="63"/>
      <c r="N73" s="63"/>
      <c r="O73" s="63"/>
      <c r="P73" s="71"/>
      <c r="Q73" s="71"/>
      <c r="S73" s="18"/>
      <c r="T73" s="18"/>
      <c r="U73" s="18"/>
      <c r="V73" s="18"/>
      <c r="W73" s="18"/>
      <c r="X73" s="18"/>
      <c r="Y73" s="18"/>
    </row>
    <row r="74" spans="2:25" ht="30" customHeight="1" x14ac:dyDescent="0.25">
      <c r="B74" s="36"/>
      <c r="C74" s="39" t="s">
        <v>221</v>
      </c>
      <c r="D74" s="14"/>
      <c r="E74" s="56"/>
      <c r="F74" s="77"/>
      <c r="G74" s="63"/>
      <c r="H74" s="67"/>
      <c r="I74" s="67"/>
      <c r="J74" s="71"/>
      <c r="K74" s="63"/>
      <c r="L74" s="63"/>
      <c r="M74" s="63"/>
      <c r="N74" s="63"/>
      <c r="O74" s="63"/>
      <c r="P74" s="71"/>
      <c r="Q74" s="71"/>
      <c r="S74" s="18"/>
      <c r="T74" s="18"/>
      <c r="U74" s="18"/>
      <c r="V74" s="18"/>
      <c r="W74" s="18"/>
      <c r="X74" s="18"/>
      <c r="Y74" s="18"/>
    </row>
    <row r="75" spans="2:25" ht="30" customHeight="1" x14ac:dyDescent="0.25">
      <c r="B75" s="36"/>
      <c r="C75" s="40" t="s">
        <v>249</v>
      </c>
      <c r="D75" s="82" t="e">
        <f>IF(D74&gt;D73,"Valeur retenue pénalisante",(D73-D74)/D74)</f>
        <v>#DIV/0!</v>
      </c>
      <c r="E75" s="56"/>
      <c r="F75" s="77"/>
      <c r="G75" s="63"/>
      <c r="H75" s="67"/>
      <c r="I75" s="67"/>
      <c r="J75" s="71"/>
      <c r="K75" s="63"/>
      <c r="L75" s="63"/>
      <c r="M75" s="63"/>
      <c r="N75" s="63"/>
      <c r="O75" s="63"/>
      <c r="P75" s="71"/>
      <c r="Q75" s="71"/>
      <c r="S75" s="18"/>
      <c r="T75" s="18"/>
      <c r="U75" s="18"/>
      <c r="V75" s="18"/>
      <c r="W75" s="18"/>
      <c r="X75" s="18"/>
      <c r="Y75" s="18"/>
    </row>
    <row r="76" spans="2:25" ht="30" customHeight="1" x14ac:dyDescent="0.25">
      <c r="B76" s="80"/>
      <c r="C76" s="96" t="s">
        <v>189</v>
      </c>
      <c r="D76" s="63" t="s">
        <v>150</v>
      </c>
      <c r="E76" s="56"/>
      <c r="F76" s="77"/>
      <c r="G76" s="63">
        <f>HLOOKUP(D76,S76:$Y$208,ROWS(S76:$Y$208),FALSE)</f>
        <v>0</v>
      </c>
      <c r="H76" s="67">
        <v>10</v>
      </c>
      <c r="I76" s="63">
        <f>G76*H76</f>
        <v>0</v>
      </c>
      <c r="J76" s="71"/>
      <c r="K76" s="63" t="s">
        <v>150</v>
      </c>
      <c r="L76" s="63" t="s">
        <v>188</v>
      </c>
      <c r="M76" s="63" t="s">
        <v>185</v>
      </c>
      <c r="N76" s="63" t="s">
        <v>186</v>
      </c>
      <c r="O76" s="63" t="s">
        <v>187</v>
      </c>
      <c r="P76" s="71"/>
      <c r="Q76" s="71"/>
      <c r="S76" s="18" t="str">
        <f>K76</f>
        <v>Saisie conforme, sans objet ou valeur retenue pénalisante</v>
      </c>
      <c r="T76" s="18"/>
      <c r="U76" s="18"/>
      <c r="V76" s="18" t="str">
        <f>L76</f>
        <v>Valeurs favorables retenues</v>
      </c>
      <c r="W76" s="18" t="str">
        <f>M76</f>
        <v>Linéiques ponctuels non saisis</v>
      </c>
      <c r="X76" s="18" t="str">
        <f>N76</f>
        <v>Linéiques structurels non saisis</v>
      </c>
      <c r="Y76" s="18" t="str">
        <f>O76</f>
        <v>Linéiques ponctuels et structurels non saisis</v>
      </c>
    </row>
    <row r="77" spans="2:25" ht="30" customHeight="1" x14ac:dyDescent="0.25">
      <c r="B77" s="80"/>
      <c r="C77" s="96" t="s">
        <v>39</v>
      </c>
      <c r="D77" s="63" t="s">
        <v>135</v>
      </c>
      <c r="E77" s="56"/>
      <c r="F77" s="77"/>
      <c r="G77" s="63">
        <f>HLOOKUP(D77,S77:$Y$208,ROWS(S77:$Y$208),FALSE)</f>
        <v>0</v>
      </c>
      <c r="H77" s="67">
        <v>10</v>
      </c>
      <c r="I77" s="63">
        <f>G77*H77</f>
        <v>0</v>
      </c>
      <c r="J77" s="71"/>
      <c r="K77" s="63" t="s">
        <v>135</v>
      </c>
      <c r="L77" s="71" t="s">
        <v>205</v>
      </c>
      <c r="M77" s="63" t="s">
        <v>190</v>
      </c>
      <c r="N77" s="63" t="s">
        <v>285</v>
      </c>
      <c r="O77" s="63" t="s">
        <v>191</v>
      </c>
      <c r="P77" s="71"/>
      <c r="Q77" s="71"/>
      <c r="S77" s="18" t="str">
        <f>K77</f>
        <v>Saisie conforme ou sans objet</v>
      </c>
      <c r="T77" s="18"/>
      <c r="U77" s="18" t="str">
        <f>L77</f>
        <v>Prise en compte d'un b au lieu du calcul de Ue</v>
      </c>
      <c r="V77" s="18" t="str">
        <f>M77</f>
        <v>Linéiques plancher bas / refend intégrés directement au Ubat</v>
      </c>
      <c r="W77" s="18" t="str">
        <f>N77</f>
        <v>Incohérence sur la surface / le périmètre ou calcul Ue + b</v>
      </c>
      <c r="X77" s="18"/>
      <c r="Y77" s="18" t="str">
        <f>O77</f>
        <v>Linéiques plancher bas / refend non pris en compte</v>
      </c>
    </row>
    <row r="78" spans="2:25" ht="30" customHeight="1" x14ac:dyDescent="0.25">
      <c r="B78" s="80"/>
      <c r="C78" s="96" t="s">
        <v>42</v>
      </c>
      <c r="D78" s="63" t="s">
        <v>150</v>
      </c>
      <c r="E78" s="56"/>
      <c r="F78" s="77"/>
      <c r="G78" s="63">
        <f>HLOOKUP(D78,S78:$Y$208,ROWS(S78:$Y$208),FALSE)</f>
        <v>0</v>
      </c>
      <c r="H78" s="67">
        <v>10</v>
      </c>
      <c r="I78" s="63">
        <f>G78*H78</f>
        <v>0</v>
      </c>
      <c r="J78" s="71"/>
      <c r="K78" s="63" t="s">
        <v>150</v>
      </c>
      <c r="L78" s="63" t="s">
        <v>425</v>
      </c>
      <c r="M78" s="63" t="s">
        <v>426</v>
      </c>
      <c r="N78" s="63" t="s">
        <v>427</v>
      </c>
      <c r="O78" s="63" t="s">
        <v>428</v>
      </c>
      <c r="P78" s="63" t="s">
        <v>429</v>
      </c>
      <c r="Q78" s="71"/>
      <c r="S78" s="18" t="str">
        <f>K78</f>
        <v>Saisie conforme, sans objet ou valeur retenue pénalisante</v>
      </c>
      <c r="T78" s="18" t="str">
        <f>L78</f>
        <v>b≤0,9 sans justificatif</v>
      </c>
      <c r="U78" s="18" t="str">
        <f>M78</f>
        <v>b≤0,8 sans justificatif</v>
      </c>
      <c r="V78" s="18"/>
      <c r="W78" s="18" t="str">
        <f>N78</f>
        <v>b≤0,7 sans justificatif</v>
      </c>
      <c r="X78" s="18" t="str">
        <f>O78</f>
        <v>b≤0,6 sans justificatif</v>
      </c>
      <c r="Y78" s="18" t="str">
        <f>P78</f>
        <v>b≤0,5 sans justificatif</v>
      </c>
    </row>
    <row r="79" spans="2:25" ht="30" customHeight="1" x14ac:dyDescent="0.25">
      <c r="B79" s="80"/>
      <c r="C79" s="96" t="s">
        <v>192</v>
      </c>
      <c r="D79" s="63" t="s">
        <v>193</v>
      </c>
      <c r="E79" s="56"/>
      <c r="F79" s="77"/>
      <c r="G79" s="63">
        <f>HLOOKUP(D79,S79:$Y$208,ROWS(S79:$Y$208),FALSE)</f>
        <v>0</v>
      </c>
      <c r="H79" s="67">
        <v>3</v>
      </c>
      <c r="I79" s="63">
        <f>G79*H79</f>
        <v>0</v>
      </c>
      <c r="J79" s="71"/>
      <c r="K79" s="63" t="s">
        <v>193</v>
      </c>
      <c r="L79" s="63" t="s">
        <v>142</v>
      </c>
      <c r="M79" s="71"/>
      <c r="N79" s="71"/>
      <c r="O79" s="71"/>
      <c r="P79" s="71"/>
      <c r="Q79" s="71"/>
      <c r="S79" s="18" t="str">
        <f>K79</f>
        <v>Pris en compte ou sans objet</v>
      </c>
      <c r="T79" s="18"/>
      <c r="U79" s="18"/>
      <c r="V79" s="18"/>
      <c r="W79" s="18"/>
      <c r="X79" s="18"/>
      <c r="Y79" s="18" t="str">
        <f>L79</f>
        <v>Non pris en compte</v>
      </c>
    </row>
    <row r="80" spans="2:25" ht="30" customHeight="1" x14ac:dyDescent="0.25">
      <c r="B80" s="81"/>
      <c r="C80" s="96" t="s">
        <v>24</v>
      </c>
      <c r="D80" s="63" t="s">
        <v>304</v>
      </c>
      <c r="E80" s="56"/>
      <c r="F80" s="77"/>
      <c r="G80" s="63">
        <f>HLOOKUP(D80,S80:$Y$208,ROWS(S80:$Y$208),FALSE)</f>
        <v>0</v>
      </c>
      <c r="H80" s="67">
        <v>8</v>
      </c>
      <c r="I80" s="63">
        <f>G80*H80</f>
        <v>0</v>
      </c>
      <c r="J80" s="71"/>
      <c r="K80" s="63" t="s">
        <v>523</v>
      </c>
      <c r="L80" s="63" t="s">
        <v>300</v>
      </c>
      <c r="M80" s="63" t="s">
        <v>301</v>
      </c>
      <c r="N80" s="63" t="s">
        <v>302</v>
      </c>
      <c r="O80" s="71"/>
      <c r="P80" s="71"/>
      <c r="Q80" s="71"/>
      <c r="S80" s="18" t="str">
        <f>K80</f>
        <v>S ≥ ((SHAB / nb niveaux) - S plancher non déperditive sur autre zone)</v>
      </c>
      <c r="T80" s="18" t="str">
        <f>L80</f>
        <v>S &lt; ((SHAB / nb niveaux) - S plancher non déperditive sur autre zone)</v>
      </c>
      <c r="U80" s="18"/>
      <c r="V80" s="18" t="str">
        <f>M80</f>
        <v>S &lt; 0,9 x ((SHAB / nb niveaux) - S plancher non déperditive sur autre zone)</v>
      </c>
      <c r="W80" s="18"/>
      <c r="X80" s="18"/>
      <c r="Y80" s="18" t="str">
        <f>N80</f>
        <v>S &lt; 0,8 x ((SHAB / nb niveaux) - S plancher non déperditive sur autre zone)</v>
      </c>
    </row>
    <row r="81" spans="2:25" ht="30" customHeight="1" x14ac:dyDescent="0.25">
      <c r="B81" s="87" t="s">
        <v>64</v>
      </c>
      <c r="C81" s="88"/>
      <c r="D81" s="89"/>
      <c r="E81" s="89"/>
      <c r="F81" s="77"/>
      <c r="G81" s="94"/>
      <c r="H81" s="123"/>
      <c r="I81" s="94"/>
      <c r="J81" s="71"/>
      <c r="K81" s="71"/>
      <c r="L81" s="71"/>
      <c r="M81" s="71"/>
      <c r="N81" s="71"/>
      <c r="O81" s="71"/>
      <c r="P81" s="71"/>
      <c r="Q81" s="71"/>
      <c r="S81" s="18"/>
      <c r="T81" s="18"/>
      <c r="U81" s="18"/>
      <c r="V81" s="18"/>
      <c r="W81" s="18"/>
      <c r="X81" s="18"/>
      <c r="Y81" s="18"/>
    </row>
    <row r="82" spans="2:25" ht="30" customHeight="1" x14ac:dyDescent="0.25">
      <c r="B82" s="78" t="s">
        <v>435</v>
      </c>
      <c r="C82" s="78" t="s">
        <v>268</v>
      </c>
      <c r="D82" s="63" t="s">
        <v>340</v>
      </c>
      <c r="E82" s="56"/>
      <c r="F82" s="77"/>
      <c r="G82" s="63">
        <f>HLOOKUP(D82,S82:$Y$208,ROWS(S82:$Y$208),FALSE)</f>
        <v>0</v>
      </c>
      <c r="H82" s="67">
        <v>6</v>
      </c>
      <c r="I82" s="63">
        <f>G82*H82</f>
        <v>0</v>
      </c>
      <c r="J82" s="71"/>
      <c r="K82" s="63" t="s">
        <v>340</v>
      </c>
      <c r="L82" s="63" t="s">
        <v>421</v>
      </c>
      <c r="M82" s="63" t="s">
        <v>422</v>
      </c>
      <c r="N82" s="63" t="s">
        <v>341</v>
      </c>
      <c r="O82" s="63" t="s">
        <v>423</v>
      </c>
      <c r="P82" s="63" t="s">
        <v>271</v>
      </c>
      <c r="Q82" s="71"/>
      <c r="S82" s="18" t="str">
        <f>K82</f>
        <v>Erreur ≤ 2% ou valeur retenue pénalisante</v>
      </c>
      <c r="T82" s="18" t="str">
        <f>L82</f>
        <v>2% &lt; Erreur ≤ 5%</v>
      </c>
      <c r="U82" s="18" t="str">
        <f>M82</f>
        <v>5% &lt; Erreur ≤ 10%</v>
      </c>
      <c r="V82" s="18" t="str">
        <f>N82</f>
        <v>Uniquement Uf et Ug stipulés rapport (aucune indication sur Uw)</v>
      </c>
      <c r="W82" s="18" t="str">
        <f>O82</f>
        <v>10% &lt; Erreur ≤ 20%</v>
      </c>
      <c r="X82" s="18"/>
      <c r="Y82" s="18" t="str">
        <f>P82</f>
        <v>Erreur &gt;20%</v>
      </c>
    </row>
    <row r="83" spans="2:25" ht="30" customHeight="1" x14ac:dyDescent="0.25">
      <c r="B83" s="36"/>
      <c r="C83" s="39" t="s">
        <v>223</v>
      </c>
      <c r="D83" s="14"/>
      <c r="E83" s="56"/>
      <c r="F83" s="77"/>
      <c r="G83" s="63"/>
      <c r="H83" s="67"/>
      <c r="I83" s="63"/>
      <c r="J83" s="71"/>
      <c r="K83" s="63"/>
      <c r="L83" s="63"/>
      <c r="M83" s="63"/>
      <c r="N83" s="63"/>
      <c r="O83" s="63"/>
      <c r="P83" s="71"/>
      <c r="Q83" s="71"/>
      <c r="S83" s="18"/>
      <c r="T83" s="18"/>
      <c r="U83" s="18"/>
      <c r="V83" s="18"/>
      <c r="W83" s="18"/>
      <c r="X83" s="18"/>
      <c r="Y83" s="18"/>
    </row>
    <row r="84" spans="2:25" ht="30" customHeight="1" x14ac:dyDescent="0.25">
      <c r="B84" s="36"/>
      <c r="C84" s="39" t="s">
        <v>308</v>
      </c>
      <c r="D84" s="14"/>
      <c r="E84" s="56"/>
      <c r="F84" s="77"/>
      <c r="G84" s="63"/>
      <c r="H84" s="67"/>
      <c r="I84" s="63"/>
      <c r="J84" s="71"/>
      <c r="K84" s="63"/>
      <c r="L84" s="63"/>
      <c r="M84" s="63"/>
      <c r="N84" s="63"/>
      <c r="O84" s="63"/>
      <c r="P84" s="71"/>
      <c r="Q84" s="71"/>
      <c r="S84" s="18"/>
      <c r="T84" s="18"/>
      <c r="U84" s="18"/>
      <c r="V84" s="18"/>
      <c r="W84" s="18"/>
      <c r="X84" s="18"/>
      <c r="Y84" s="18"/>
    </row>
    <row r="85" spans="2:25" ht="30" customHeight="1" x14ac:dyDescent="0.25">
      <c r="B85" s="36"/>
      <c r="C85" s="40" t="s">
        <v>249</v>
      </c>
      <c r="D85" s="82" t="e">
        <f>IF(D84&lt;D83,"Valeur retenue pénalisante",-(D83-D84)/D84)</f>
        <v>#DIV/0!</v>
      </c>
      <c r="E85" s="56"/>
      <c r="F85" s="77"/>
      <c r="G85" s="63"/>
      <c r="H85" s="67"/>
      <c r="I85" s="63"/>
      <c r="J85" s="71"/>
      <c r="K85" s="63"/>
      <c r="L85" s="63"/>
      <c r="M85" s="63"/>
      <c r="N85" s="63"/>
      <c r="O85" s="63"/>
      <c r="P85" s="71"/>
      <c r="Q85" s="71"/>
      <c r="S85" s="18"/>
      <c r="T85" s="18"/>
      <c r="U85" s="18"/>
      <c r="V85" s="18"/>
      <c r="W85" s="18"/>
      <c r="X85" s="18"/>
      <c r="Y85" s="18"/>
    </row>
    <row r="86" spans="2:25" ht="90" x14ac:dyDescent="0.25">
      <c r="B86" s="36"/>
      <c r="C86" s="97" t="s">
        <v>393</v>
      </c>
      <c r="D86" s="63" t="s">
        <v>344</v>
      </c>
      <c r="E86" s="56"/>
      <c r="F86" s="77"/>
      <c r="G86" s="63">
        <f>HLOOKUP(D86,S86:$Y$208,ROWS(S86:$Y$208),FALSE)</f>
        <v>0</v>
      </c>
      <c r="H86" s="67">
        <v>20</v>
      </c>
      <c r="I86" s="63">
        <f>G86*H86</f>
        <v>0</v>
      </c>
      <c r="J86" s="71"/>
      <c r="K86" s="63" t="s">
        <v>344</v>
      </c>
      <c r="L86" s="63" t="s">
        <v>436</v>
      </c>
      <c r="M86" s="63" t="s">
        <v>437</v>
      </c>
      <c r="N86" s="63" t="s">
        <v>438</v>
      </c>
      <c r="O86" s="63" t="s">
        <v>439</v>
      </c>
      <c r="P86" s="63" t="s">
        <v>345</v>
      </c>
      <c r="Q86" s="63" t="s">
        <v>346</v>
      </c>
      <c r="S86" s="60" t="str">
        <f>K86</f>
        <v>Ecart ≤ 0,1 ou valeur retenue pénalisante</v>
      </c>
      <c r="T86" s="60" t="str">
        <f>L86</f>
        <v>0,1 &lt; Ecart ≤ 0,2</v>
      </c>
      <c r="U86" s="60" t="str">
        <f t="shared" ref="U86:Y86" si="11">M86</f>
        <v>0,2 &lt; Ecart ≤ 0,4</v>
      </c>
      <c r="V86" s="60" t="str">
        <f t="shared" si="11"/>
        <v>0,4 &lt; Ecart ≤ 0,6</v>
      </c>
      <c r="W86" s="60" t="str">
        <f t="shared" si="11"/>
        <v>0,6 &lt; Ecart ≤ 0,8</v>
      </c>
      <c r="X86" s="60" t="str">
        <f t="shared" si="11"/>
        <v>Ecart &gt; 0,8</v>
      </c>
      <c r="Y86" s="60" t="str">
        <f t="shared" si="11"/>
        <v>Rouvmax=1 pour toutes les baies</v>
      </c>
    </row>
    <row r="87" spans="2:25" ht="30" customHeight="1" x14ac:dyDescent="0.25">
      <c r="B87" s="36"/>
      <c r="C87" s="39" t="s">
        <v>342</v>
      </c>
      <c r="D87" s="14"/>
      <c r="E87" s="56"/>
      <c r="F87" s="77"/>
      <c r="G87" s="63"/>
      <c r="H87" s="67"/>
      <c r="I87" s="63"/>
      <c r="J87" s="71"/>
      <c r="K87" s="63"/>
      <c r="L87" s="63"/>
      <c r="M87" s="63"/>
      <c r="N87" s="63"/>
      <c r="O87" s="63"/>
      <c r="P87" s="71"/>
      <c r="Q87" s="71"/>
      <c r="S87" s="60"/>
      <c r="T87" s="60"/>
      <c r="U87" s="60"/>
      <c r="V87" s="60"/>
      <c r="W87" s="60"/>
      <c r="X87" s="60"/>
      <c r="Y87" s="60"/>
    </row>
    <row r="88" spans="2:25" ht="30" customHeight="1" x14ac:dyDescent="0.25">
      <c r="B88" s="36"/>
      <c r="C88" s="39" t="s">
        <v>343</v>
      </c>
      <c r="D88" s="14"/>
      <c r="E88" s="56"/>
      <c r="F88" s="77"/>
      <c r="G88" s="63"/>
      <c r="H88" s="67"/>
      <c r="I88" s="63"/>
      <c r="J88" s="71"/>
      <c r="K88" s="63"/>
      <c r="L88" s="63"/>
      <c r="M88" s="63"/>
      <c r="N88" s="63"/>
      <c r="O88" s="63"/>
      <c r="P88" s="71"/>
      <c r="Q88" s="71"/>
      <c r="S88" s="60"/>
      <c r="T88" s="60"/>
      <c r="U88" s="60"/>
      <c r="V88" s="60"/>
      <c r="W88" s="60"/>
      <c r="X88" s="60"/>
      <c r="Y88" s="60"/>
    </row>
    <row r="89" spans="2:25" ht="30" customHeight="1" x14ac:dyDescent="0.25">
      <c r="B89" s="36"/>
      <c r="C89" s="40" t="s">
        <v>222</v>
      </c>
      <c r="D89" s="98">
        <f>IF(D88&gt;D87,"Valeur retenue pénalisante",D87-D88)</f>
        <v>0</v>
      </c>
      <c r="E89" s="56"/>
      <c r="F89" s="77"/>
      <c r="G89" s="63"/>
      <c r="H89" s="67"/>
      <c r="I89" s="63"/>
      <c r="J89" s="71"/>
      <c r="K89" s="63"/>
      <c r="L89" s="63"/>
      <c r="M89" s="63"/>
      <c r="N89" s="63"/>
      <c r="O89" s="63"/>
      <c r="P89" s="71"/>
      <c r="Q89" s="71"/>
      <c r="S89" s="60"/>
      <c r="T89" s="60"/>
      <c r="U89" s="60"/>
      <c r="V89" s="60"/>
      <c r="W89" s="60"/>
      <c r="X89" s="60"/>
      <c r="Y89" s="60"/>
    </row>
    <row r="90" spans="2:25" ht="30" customHeight="1" x14ac:dyDescent="0.25">
      <c r="B90" s="80"/>
      <c r="C90" s="70" t="s">
        <v>182</v>
      </c>
      <c r="D90" s="63" t="s">
        <v>225</v>
      </c>
      <c r="E90" s="56"/>
      <c r="F90" s="77"/>
      <c r="G90" s="63">
        <f>HLOOKUP(D90,S90:$Y$208,ROWS(S90:$Y$208),FALSE)</f>
        <v>0</v>
      </c>
      <c r="H90" s="67">
        <v>10</v>
      </c>
      <c r="I90" s="63">
        <f>G90*H90</f>
        <v>0</v>
      </c>
      <c r="J90" s="71"/>
      <c r="K90" s="63" t="s">
        <v>225</v>
      </c>
      <c r="L90" s="63" t="s">
        <v>440</v>
      </c>
      <c r="M90" s="63" t="s">
        <v>441</v>
      </c>
      <c r="N90" s="71"/>
      <c r="O90" s="71"/>
      <c r="P90" s="71"/>
      <c r="Q90" s="71"/>
      <c r="S90" s="18" t="str">
        <f t="shared" ref="S90:S112" si="12">K90</f>
        <v>Saisie conforme ou valeurs tabulées</v>
      </c>
      <c r="T90" s="18"/>
      <c r="U90" s="18"/>
      <c r="V90" s="18" t="str">
        <f>L90</f>
        <v>Sw≥0,45 sans justificatif</v>
      </c>
      <c r="W90" s="18"/>
      <c r="X90" s="18"/>
      <c r="Y90" s="18" t="str">
        <f>M90</f>
        <v>Sw≥0,5 sans justificatif</v>
      </c>
    </row>
    <row r="91" spans="2:25" ht="30" customHeight="1" x14ac:dyDescent="0.25">
      <c r="B91" s="80"/>
      <c r="C91" s="70" t="s">
        <v>183</v>
      </c>
      <c r="D91" s="63" t="s">
        <v>225</v>
      </c>
      <c r="E91" s="56"/>
      <c r="F91" s="77"/>
      <c r="G91" s="63">
        <f>HLOOKUP(D91,S91:$Y$208,ROWS(S91:$Y$208),FALSE)</f>
        <v>0</v>
      </c>
      <c r="H91" s="67">
        <v>5</v>
      </c>
      <c r="I91" s="63">
        <f>G91*H91</f>
        <v>0</v>
      </c>
      <c r="J91" s="71"/>
      <c r="K91" s="63" t="s">
        <v>225</v>
      </c>
      <c r="L91" s="63" t="s">
        <v>442</v>
      </c>
      <c r="M91" s="63" t="s">
        <v>443</v>
      </c>
      <c r="N91" s="71"/>
      <c r="O91" s="71"/>
      <c r="P91" s="71"/>
      <c r="Q91" s="71"/>
      <c r="S91" s="18" t="str">
        <f t="shared" si="12"/>
        <v>Saisie conforme ou valeurs tabulées</v>
      </c>
      <c r="T91" s="18"/>
      <c r="U91" s="18"/>
      <c r="V91" s="18" t="str">
        <f>L91</f>
        <v>Tl≥0,55 sans justificatif</v>
      </c>
      <c r="W91" s="18"/>
      <c r="X91" s="18"/>
      <c r="Y91" s="18" t="str">
        <f>M91</f>
        <v>Tl≥0,6 sans justificatif</v>
      </c>
    </row>
    <row r="92" spans="2:25" ht="30" customHeight="1" x14ac:dyDescent="0.25">
      <c r="B92" s="80"/>
      <c r="C92" s="70" t="s">
        <v>184</v>
      </c>
      <c r="D92" s="63" t="s">
        <v>225</v>
      </c>
      <c r="E92" s="56"/>
      <c r="F92" s="77"/>
      <c r="G92" s="63">
        <f>HLOOKUP(D92,S92:$Y$208,ROWS(S92:$Y$208),FALSE)</f>
        <v>0</v>
      </c>
      <c r="H92" s="67">
        <v>5</v>
      </c>
      <c r="I92" s="63">
        <f>G92*H92</f>
        <v>0</v>
      </c>
      <c r="J92" s="71"/>
      <c r="K92" s="63" t="s">
        <v>225</v>
      </c>
      <c r="L92" s="63" t="s">
        <v>444</v>
      </c>
      <c r="M92" s="63" t="s">
        <v>445</v>
      </c>
      <c r="N92" s="71"/>
      <c r="O92" s="71"/>
      <c r="P92" s="71"/>
      <c r="Q92" s="71"/>
      <c r="S92" s="18" t="str">
        <f t="shared" si="12"/>
        <v>Saisie conforme ou valeurs tabulées</v>
      </c>
      <c r="T92" s="18"/>
      <c r="U92" s="18"/>
      <c r="V92" s="18" t="str">
        <f>L92</f>
        <v>Tl≥0,2 sans justificatif</v>
      </c>
      <c r="W92" s="18"/>
      <c r="X92" s="18"/>
      <c r="Y92" s="18" t="str">
        <f>M92</f>
        <v>Tl≥0,3 sans justificatif</v>
      </c>
    </row>
    <row r="93" spans="2:25" ht="30" customHeight="1" x14ac:dyDescent="0.25">
      <c r="B93" s="78" t="s">
        <v>446</v>
      </c>
      <c r="C93" s="78" t="s">
        <v>268</v>
      </c>
      <c r="D93" s="63" t="s">
        <v>340</v>
      </c>
      <c r="E93" s="56"/>
      <c r="F93" s="77"/>
      <c r="G93" s="63">
        <f>HLOOKUP(D93,S93:$Y$208,ROWS(S93:$Y$208),FALSE)</f>
        <v>0</v>
      </c>
      <c r="H93" s="67">
        <v>6</v>
      </c>
      <c r="I93" s="63">
        <f>G93*H93</f>
        <v>0</v>
      </c>
      <c r="J93" s="71"/>
      <c r="K93" s="63" t="s">
        <v>340</v>
      </c>
      <c r="L93" s="63" t="s">
        <v>421</v>
      </c>
      <c r="M93" s="63" t="s">
        <v>422</v>
      </c>
      <c r="N93" s="63" t="s">
        <v>341</v>
      </c>
      <c r="O93" s="63" t="s">
        <v>423</v>
      </c>
      <c r="P93" s="63" t="s">
        <v>271</v>
      </c>
      <c r="Q93" s="71"/>
      <c r="S93" s="18" t="str">
        <f>K93</f>
        <v>Erreur ≤ 2% ou valeur retenue pénalisante</v>
      </c>
      <c r="T93" s="18" t="str">
        <f>L93</f>
        <v>2% &lt; Erreur ≤ 5%</v>
      </c>
      <c r="U93" s="18" t="str">
        <f>M93</f>
        <v>5% &lt; Erreur ≤ 10%</v>
      </c>
      <c r="V93" s="18" t="str">
        <f>N93</f>
        <v>Uniquement Uf et Ug stipulés rapport (aucune indication sur Uw)</v>
      </c>
      <c r="W93" s="18" t="str">
        <f>O93</f>
        <v>10% &lt; Erreur ≤ 20%</v>
      </c>
      <c r="X93" s="18"/>
      <c r="Y93" s="18" t="str">
        <f>P93</f>
        <v>Erreur &gt;20%</v>
      </c>
    </row>
    <row r="94" spans="2:25" ht="30" customHeight="1" x14ac:dyDescent="0.25">
      <c r="B94" s="45"/>
      <c r="C94" s="39" t="s">
        <v>223</v>
      </c>
      <c r="D94" s="14"/>
      <c r="E94" s="56"/>
      <c r="F94" s="77"/>
      <c r="G94" s="63"/>
      <c r="H94" s="67"/>
      <c r="I94" s="63"/>
      <c r="J94" s="71"/>
      <c r="K94" s="63"/>
      <c r="L94" s="63"/>
      <c r="M94" s="63"/>
      <c r="N94" s="63"/>
      <c r="O94" s="63"/>
      <c r="P94" s="71"/>
      <c r="Q94" s="71"/>
      <c r="S94" s="18"/>
      <c r="T94" s="18"/>
      <c r="U94" s="18"/>
      <c r="V94" s="18"/>
      <c r="W94" s="18"/>
      <c r="X94" s="18"/>
      <c r="Y94" s="18"/>
    </row>
    <row r="95" spans="2:25" ht="30" customHeight="1" x14ac:dyDescent="0.25">
      <c r="B95" s="45"/>
      <c r="C95" s="39" t="s">
        <v>308</v>
      </c>
      <c r="D95" s="14"/>
      <c r="E95" s="56"/>
      <c r="F95" s="77"/>
      <c r="G95" s="63"/>
      <c r="H95" s="67"/>
      <c r="I95" s="63"/>
      <c r="J95" s="71"/>
      <c r="K95" s="63"/>
      <c r="L95" s="63"/>
      <c r="M95" s="63"/>
      <c r="N95" s="63"/>
      <c r="O95" s="63"/>
      <c r="P95" s="71"/>
      <c r="Q95" s="71"/>
      <c r="S95" s="18"/>
      <c r="T95" s="18"/>
      <c r="U95" s="18"/>
      <c r="V95" s="18"/>
      <c r="W95" s="18"/>
      <c r="X95" s="18"/>
      <c r="Y95" s="18"/>
    </row>
    <row r="96" spans="2:25" ht="30" customHeight="1" x14ac:dyDescent="0.25">
      <c r="B96" s="45"/>
      <c r="C96" s="40" t="s">
        <v>249</v>
      </c>
      <c r="D96" s="82" t="e">
        <f>IF(D95&lt;D94,"Valeur retenue pénalisante",-(D94-D95)/D95)</f>
        <v>#DIV/0!</v>
      </c>
      <c r="E96" s="56"/>
      <c r="F96" s="77"/>
      <c r="G96" s="63"/>
      <c r="H96" s="67"/>
      <c r="I96" s="63"/>
      <c r="J96" s="71"/>
      <c r="K96" s="63"/>
      <c r="L96" s="63"/>
      <c r="M96" s="63"/>
      <c r="N96" s="63"/>
      <c r="O96" s="63"/>
      <c r="P96" s="71"/>
      <c r="Q96" s="71"/>
      <c r="S96" s="18"/>
      <c r="T96" s="18"/>
      <c r="U96" s="18"/>
      <c r="V96" s="18"/>
      <c r="W96" s="18"/>
      <c r="X96" s="18"/>
      <c r="Y96" s="18"/>
    </row>
    <row r="97" spans="2:25" ht="90" x14ac:dyDescent="0.25">
      <c r="B97" s="36"/>
      <c r="C97" s="97" t="s">
        <v>393</v>
      </c>
      <c r="D97" s="63" t="s">
        <v>344</v>
      </c>
      <c r="E97" s="56"/>
      <c r="F97" s="77"/>
      <c r="G97" s="63">
        <f>HLOOKUP(D97,S97:$Y$208,ROWS(S97:$Y$208),FALSE)</f>
        <v>0</v>
      </c>
      <c r="H97" s="67">
        <v>20</v>
      </c>
      <c r="I97" s="63">
        <f>G97*H97</f>
        <v>0</v>
      </c>
      <c r="J97" s="71"/>
      <c r="K97" s="63" t="s">
        <v>344</v>
      </c>
      <c r="L97" s="63" t="s">
        <v>436</v>
      </c>
      <c r="M97" s="63" t="s">
        <v>437</v>
      </c>
      <c r="N97" s="63" t="s">
        <v>438</v>
      </c>
      <c r="O97" s="63" t="s">
        <v>439</v>
      </c>
      <c r="P97" s="63" t="s">
        <v>345</v>
      </c>
      <c r="Q97" s="63" t="s">
        <v>346</v>
      </c>
      <c r="S97" s="60" t="str">
        <f>K97</f>
        <v>Ecart ≤ 0,1 ou valeur retenue pénalisante</v>
      </c>
      <c r="T97" s="60" t="str">
        <f>L97</f>
        <v>0,1 &lt; Ecart ≤ 0,2</v>
      </c>
      <c r="U97" s="60" t="str">
        <f t="shared" ref="U97" si="13">M97</f>
        <v>0,2 &lt; Ecart ≤ 0,4</v>
      </c>
      <c r="V97" s="60" t="str">
        <f t="shared" ref="V97" si="14">N97</f>
        <v>0,4 &lt; Ecart ≤ 0,6</v>
      </c>
      <c r="W97" s="60" t="str">
        <f t="shared" ref="W97" si="15">O97</f>
        <v>0,6 &lt; Ecart ≤ 0,8</v>
      </c>
      <c r="X97" s="60" t="str">
        <f t="shared" ref="X97" si="16">P97</f>
        <v>Ecart &gt; 0,8</v>
      </c>
      <c r="Y97" s="60" t="str">
        <f t="shared" ref="Y97" si="17">Q97</f>
        <v>Rouvmax=1 pour toutes les baies</v>
      </c>
    </row>
    <row r="98" spans="2:25" ht="30" customHeight="1" x14ac:dyDescent="0.25">
      <c r="B98" s="36"/>
      <c r="C98" s="39" t="s">
        <v>342</v>
      </c>
      <c r="D98" s="14"/>
      <c r="E98" s="56"/>
      <c r="F98" s="77"/>
      <c r="G98" s="63"/>
      <c r="H98" s="67"/>
      <c r="I98" s="63"/>
      <c r="J98" s="71"/>
      <c r="K98" s="63"/>
      <c r="L98" s="63"/>
      <c r="M98" s="63"/>
      <c r="N98" s="63"/>
      <c r="O98" s="63"/>
      <c r="P98" s="71"/>
      <c r="Q98" s="71"/>
      <c r="S98" s="60"/>
      <c r="T98" s="60"/>
      <c r="U98" s="60"/>
      <c r="V98" s="60"/>
      <c r="W98" s="60"/>
      <c r="X98" s="60"/>
      <c r="Y98" s="60"/>
    </row>
    <row r="99" spans="2:25" ht="30" customHeight="1" x14ac:dyDescent="0.25">
      <c r="B99" s="36"/>
      <c r="C99" s="39" t="s">
        <v>343</v>
      </c>
      <c r="D99" s="14"/>
      <c r="E99" s="56"/>
      <c r="F99" s="77"/>
      <c r="G99" s="63"/>
      <c r="H99" s="67"/>
      <c r="I99" s="63"/>
      <c r="J99" s="71"/>
      <c r="K99" s="63"/>
      <c r="L99" s="63"/>
      <c r="M99" s="63"/>
      <c r="N99" s="63"/>
      <c r="O99" s="63"/>
      <c r="P99" s="71"/>
      <c r="Q99" s="71"/>
      <c r="S99" s="60"/>
      <c r="T99" s="60"/>
      <c r="U99" s="60"/>
      <c r="V99" s="60"/>
      <c r="W99" s="60"/>
      <c r="X99" s="60"/>
      <c r="Y99" s="60"/>
    </row>
    <row r="100" spans="2:25" ht="30" customHeight="1" x14ac:dyDescent="0.25">
      <c r="B100" s="36"/>
      <c r="C100" s="40" t="s">
        <v>222</v>
      </c>
      <c r="D100" s="98">
        <f>IF(D99&gt;D98,"Valeur retenue pénalisante",D98-D99)</f>
        <v>0</v>
      </c>
      <c r="E100" s="56"/>
      <c r="F100" s="77"/>
      <c r="G100" s="63"/>
      <c r="H100" s="67"/>
      <c r="I100" s="63"/>
      <c r="J100" s="71"/>
      <c r="K100" s="63"/>
      <c r="L100" s="63"/>
      <c r="M100" s="63"/>
      <c r="N100" s="63"/>
      <c r="O100" s="63"/>
      <c r="P100" s="71"/>
      <c r="Q100" s="71"/>
      <c r="S100" s="60"/>
      <c r="T100" s="60"/>
      <c r="U100" s="60"/>
      <c r="V100" s="60"/>
      <c r="W100" s="60"/>
      <c r="X100" s="60"/>
      <c r="Y100" s="60"/>
    </row>
    <row r="101" spans="2:25" ht="30" customHeight="1" x14ac:dyDescent="0.25">
      <c r="B101" s="80"/>
      <c r="C101" s="70" t="s">
        <v>182</v>
      </c>
      <c r="D101" s="63" t="s">
        <v>225</v>
      </c>
      <c r="E101" s="56"/>
      <c r="F101" s="77"/>
      <c r="G101" s="63">
        <f>HLOOKUP(D101,S101:$Y$208,ROWS(S101:$Y$208),FALSE)</f>
        <v>0</v>
      </c>
      <c r="H101" s="67">
        <v>10</v>
      </c>
      <c r="I101" s="63">
        <f t="shared" ref="I101:I112" si="18">G101*H101</f>
        <v>0</v>
      </c>
      <c r="J101" s="71"/>
      <c r="K101" s="63" t="s">
        <v>225</v>
      </c>
      <c r="L101" s="63" t="s">
        <v>447</v>
      </c>
      <c r="M101" s="63" t="s">
        <v>448</v>
      </c>
      <c r="N101" s="71"/>
      <c r="O101" s="71"/>
      <c r="P101" s="71"/>
      <c r="Q101" s="71"/>
      <c r="S101" s="18" t="str">
        <f>K101</f>
        <v>Saisie conforme ou valeurs tabulées</v>
      </c>
      <c r="T101" s="18"/>
      <c r="U101" s="18"/>
      <c r="V101" s="18" t="str">
        <f>L101</f>
        <v>Sw≥0,55 sans justificatif</v>
      </c>
      <c r="W101" s="18"/>
      <c r="X101" s="18"/>
      <c r="Y101" s="18" t="str">
        <f>M101</f>
        <v>Sw≥0,6 sans justificatif</v>
      </c>
    </row>
    <row r="102" spans="2:25" ht="30" customHeight="1" x14ac:dyDescent="0.25">
      <c r="B102" s="80"/>
      <c r="C102" s="70" t="s">
        <v>183</v>
      </c>
      <c r="D102" s="63" t="s">
        <v>225</v>
      </c>
      <c r="E102" s="56"/>
      <c r="F102" s="77"/>
      <c r="G102" s="63">
        <f>HLOOKUP(D102,S102:$Y$208,ROWS(S102:$Y$208),FALSE)</f>
        <v>0</v>
      </c>
      <c r="H102" s="67">
        <v>5</v>
      </c>
      <c r="I102" s="63">
        <f t="shared" si="18"/>
        <v>0</v>
      </c>
      <c r="J102" s="71"/>
      <c r="K102" s="63" t="s">
        <v>225</v>
      </c>
      <c r="L102" s="63" t="s">
        <v>449</v>
      </c>
      <c r="M102" s="63" t="s">
        <v>450</v>
      </c>
      <c r="N102" s="71"/>
      <c r="O102" s="71"/>
      <c r="P102" s="71"/>
      <c r="Q102" s="71"/>
      <c r="S102" s="18" t="str">
        <f>K102</f>
        <v>Saisie conforme ou valeurs tabulées</v>
      </c>
      <c r="T102" s="18"/>
      <c r="U102" s="18"/>
      <c r="V102" s="18" t="str">
        <f>L102</f>
        <v>Tlw≥0,65 sans justificatif</v>
      </c>
      <c r="W102" s="18"/>
      <c r="X102" s="18"/>
      <c r="Y102" s="18" t="str">
        <f>M102</f>
        <v>Tlw≥0,7 sans justificatif</v>
      </c>
    </row>
    <row r="103" spans="2:25" ht="30" customHeight="1" x14ac:dyDescent="0.25">
      <c r="B103" s="81"/>
      <c r="C103" s="70" t="s">
        <v>184</v>
      </c>
      <c r="D103" s="63" t="s">
        <v>225</v>
      </c>
      <c r="E103" s="56"/>
      <c r="F103" s="77"/>
      <c r="G103" s="63">
        <f>HLOOKUP(D103,S103:$Y$208,ROWS(S103:$Y$208),FALSE)</f>
        <v>0</v>
      </c>
      <c r="H103" s="67">
        <v>5</v>
      </c>
      <c r="I103" s="63">
        <f t="shared" si="18"/>
        <v>0</v>
      </c>
      <c r="J103" s="71"/>
      <c r="K103" s="63" t="s">
        <v>225</v>
      </c>
      <c r="L103" s="63" t="s">
        <v>451</v>
      </c>
      <c r="M103" s="63" t="s">
        <v>452</v>
      </c>
      <c r="N103" s="71"/>
      <c r="O103" s="71"/>
      <c r="P103" s="71"/>
      <c r="Q103" s="71"/>
      <c r="S103" s="18" t="str">
        <f>K103</f>
        <v>Saisie conforme ou valeurs tabulées</v>
      </c>
      <c r="T103" s="18"/>
      <c r="U103" s="18"/>
      <c r="V103" s="18" t="str">
        <f>L103</f>
        <v>Tlw≥0,2 sans justificatif</v>
      </c>
      <c r="W103" s="18"/>
      <c r="X103" s="18"/>
      <c r="Y103" s="18" t="str">
        <f>M103</f>
        <v>Tlw≥0,3 sans justificatif</v>
      </c>
    </row>
    <row r="104" spans="2:25" ht="30" customHeight="1" x14ac:dyDescent="0.25">
      <c r="B104" s="48" t="s">
        <v>298</v>
      </c>
      <c r="C104" s="70" t="s">
        <v>270</v>
      </c>
      <c r="D104" s="63" t="s">
        <v>135</v>
      </c>
      <c r="E104" s="56"/>
      <c r="F104" s="77"/>
      <c r="G104" s="63">
        <f>HLOOKUP(D104,S104:$Y$208,ROWS(S104:$Y$208),FALSE)</f>
        <v>0</v>
      </c>
      <c r="H104" s="67">
        <v>12</v>
      </c>
      <c r="I104" s="63">
        <f t="shared" si="18"/>
        <v>0</v>
      </c>
      <c r="J104" s="71"/>
      <c r="K104" s="63" t="s">
        <v>135</v>
      </c>
      <c r="L104" s="63" t="s">
        <v>197</v>
      </c>
      <c r="M104" s="63" t="s">
        <v>181</v>
      </c>
      <c r="N104" s="71"/>
      <c r="O104" s="71"/>
      <c r="P104" s="71"/>
      <c r="Q104" s="71"/>
      <c r="S104" s="18" t="str">
        <f t="shared" si="12"/>
        <v>Saisie conforme ou sans objet</v>
      </c>
      <c r="T104" s="18"/>
      <c r="U104" s="18"/>
      <c r="V104" s="18" t="str">
        <f>L104</f>
        <v>Erreur sur le type de volets roulants retenu</v>
      </c>
      <c r="W104" s="18"/>
      <c r="X104" s="18"/>
      <c r="Y104" s="18" t="str">
        <f>M104</f>
        <v>Saisie non conforme (intérieure / extérieure, volet / store)</v>
      </c>
    </row>
    <row r="105" spans="2:25" ht="105" customHeight="1" x14ac:dyDescent="0.25">
      <c r="B105" s="48"/>
      <c r="C105" s="70" t="s">
        <v>349</v>
      </c>
      <c r="D105" s="67" t="s">
        <v>350</v>
      </c>
      <c r="E105" s="56"/>
      <c r="F105" s="77"/>
      <c r="G105" s="63">
        <f>HLOOKUP(D105,S105:$Y$208,ROWS(S105:$Y$208),FALSE)</f>
        <v>0</v>
      </c>
      <c r="H105" s="67">
        <v>10</v>
      </c>
      <c r="I105" s="63">
        <f t="shared" si="18"/>
        <v>0</v>
      </c>
      <c r="J105" s="71"/>
      <c r="K105" s="63" t="s">
        <v>350</v>
      </c>
      <c r="L105" s="63" t="s">
        <v>453</v>
      </c>
      <c r="M105" s="63" t="s">
        <v>454</v>
      </c>
      <c r="N105" s="63" t="s">
        <v>455</v>
      </c>
      <c r="O105" s="63" t="s">
        <v>456</v>
      </c>
      <c r="P105" s="63" t="s">
        <v>351</v>
      </c>
      <c r="Q105" s="71"/>
      <c r="S105" s="60" t="str">
        <f>K105</f>
        <v>Saisie conforme ou valeur retenue pénalisante (type retenu &lt; type réel)</v>
      </c>
      <c r="T105" s="60"/>
      <c r="U105" s="60" t="str">
        <f>L105</f>
        <v>Ecart ≤ 20%</v>
      </c>
      <c r="V105" s="60" t="str">
        <f t="shared" ref="V105:Y105" si="19">M105</f>
        <v>20% &lt; Ecart ≤ 50%</v>
      </c>
      <c r="W105" s="60" t="str">
        <f t="shared" si="19"/>
        <v>50% &lt; Ecart ≤ 75%</v>
      </c>
      <c r="X105" s="60" t="str">
        <f t="shared" si="19"/>
        <v>75% &lt; Ecart &lt; 100%</v>
      </c>
      <c r="Y105" s="60" t="str">
        <f t="shared" si="19"/>
        <v>Perméabilité retenue égale à 100%</v>
      </c>
    </row>
    <row r="106" spans="2:25" ht="30" customHeight="1" x14ac:dyDescent="0.25">
      <c r="B106" s="45"/>
      <c r="C106" s="70" t="s">
        <v>179</v>
      </c>
      <c r="D106" s="63" t="s">
        <v>135</v>
      </c>
      <c r="E106" s="56"/>
      <c r="F106" s="77"/>
      <c r="G106" s="63">
        <f>HLOOKUP(D106,S106:$Y$208,ROWS(S106:$Y$208),FALSE)</f>
        <v>0</v>
      </c>
      <c r="H106" s="67">
        <v>14</v>
      </c>
      <c r="I106" s="63">
        <f t="shared" si="18"/>
        <v>0</v>
      </c>
      <c r="J106" s="71"/>
      <c r="K106" s="63" t="s">
        <v>135</v>
      </c>
      <c r="L106" s="63" t="s">
        <v>214</v>
      </c>
      <c r="M106" s="63" t="s">
        <v>215</v>
      </c>
      <c r="N106" s="71"/>
      <c r="O106" s="71"/>
      <c r="P106" s="71"/>
      <c r="Q106" s="71"/>
      <c r="S106" s="18" t="str">
        <f t="shared" si="12"/>
        <v>Saisie conforme ou sans objet</v>
      </c>
      <c r="T106" s="18"/>
      <c r="U106" s="18"/>
      <c r="V106" s="18" t="str">
        <f>L106</f>
        <v>Gestion motorisée, non stipulée rapport</v>
      </c>
      <c r="W106" s="18"/>
      <c r="X106" s="18"/>
      <c r="Y106" s="18" t="str">
        <f>M106</f>
        <v>Gestion automatique, non stipulée rapport</v>
      </c>
    </row>
    <row r="107" spans="2:25" ht="30" customHeight="1" x14ac:dyDescent="0.25">
      <c r="B107" s="45"/>
      <c r="C107" s="70" t="s">
        <v>37</v>
      </c>
      <c r="D107" s="63" t="s">
        <v>135</v>
      </c>
      <c r="E107" s="56"/>
      <c r="F107" s="77"/>
      <c r="G107" s="63">
        <f>HLOOKUP(D107,S107:$Y$208,ROWS(S107:$Y$208),FALSE)</f>
        <v>0</v>
      </c>
      <c r="H107" s="67">
        <v>12</v>
      </c>
      <c r="I107" s="63">
        <f t="shared" si="18"/>
        <v>0</v>
      </c>
      <c r="J107" s="71"/>
      <c r="K107" s="63" t="s">
        <v>135</v>
      </c>
      <c r="L107" s="63" t="s">
        <v>457</v>
      </c>
      <c r="M107" s="63" t="s">
        <v>458</v>
      </c>
      <c r="N107" s="63" t="s">
        <v>459</v>
      </c>
      <c r="O107" s="63" t="s">
        <v>288</v>
      </c>
      <c r="P107" s="63" t="s">
        <v>180</v>
      </c>
      <c r="Q107" s="71"/>
      <c r="S107" s="18" t="str">
        <f t="shared" si="12"/>
        <v>Saisie conforme ou sans objet</v>
      </c>
      <c r="T107" s="18" t="str">
        <f>L107</f>
        <v>Valeur non justifiée ou non stipulée rapport, 1,4 ≤ Uc &lt; 1,8 / h=30</v>
      </c>
      <c r="U107" s="18" t="str">
        <f>M107</f>
        <v>Valeur non justifiée ou non stipulée rapport, 1 ≤ Uc &lt; 1,4 / h=30</v>
      </c>
      <c r="V107" s="18"/>
      <c r="W107" s="18" t="str">
        <f>N107</f>
        <v>Valeur non justifiée ou non stipulée rapport, 0,6 ≤ Uc &lt; 1 / h=30</v>
      </c>
      <c r="X107" s="18" t="str">
        <f>O107</f>
        <v>Valeur non justifiée ou non stipulée rapport, Uc &lt; 0,6 / h=30</v>
      </c>
      <c r="Y107" s="18" t="str">
        <f>P107</f>
        <v>Uc non pris en compte</v>
      </c>
    </row>
    <row r="108" spans="2:25" ht="30" customHeight="1" x14ac:dyDescent="0.25">
      <c r="B108" s="78" t="s">
        <v>299</v>
      </c>
      <c r="C108" s="70" t="s">
        <v>38</v>
      </c>
      <c r="D108" s="63" t="s">
        <v>81</v>
      </c>
      <c r="E108" s="56"/>
      <c r="F108" s="77"/>
      <c r="G108" s="63">
        <f>HLOOKUP(D108,S108:$Y$208,ROWS(S108:$Y$208),FALSE)</f>
        <v>0</v>
      </c>
      <c r="H108" s="67">
        <v>12</v>
      </c>
      <c r="I108" s="63">
        <f t="shared" si="18"/>
        <v>0</v>
      </c>
      <c r="J108" s="71"/>
      <c r="K108" s="63" t="s">
        <v>81</v>
      </c>
      <c r="L108" s="63" t="s">
        <v>178</v>
      </c>
      <c r="M108" s="63" t="s">
        <v>142</v>
      </c>
      <c r="N108" s="71"/>
      <c r="O108" s="71"/>
      <c r="P108" s="71"/>
      <c r="Q108" s="71"/>
      <c r="S108" s="18" t="str">
        <f t="shared" si="12"/>
        <v>Saisie conforme ou valeurs retenues pénalisantes</v>
      </c>
      <c r="T108" s="18"/>
      <c r="U108" s="18"/>
      <c r="V108" s="18" t="str">
        <f>L108</f>
        <v>Erreur sur la valeur retenue</v>
      </c>
      <c r="W108" s="18"/>
      <c r="X108" s="18"/>
      <c r="Y108" s="18" t="str">
        <f>M108</f>
        <v>Non pris en compte</v>
      </c>
    </row>
    <row r="109" spans="2:25" ht="30" customHeight="1" x14ac:dyDescent="0.25">
      <c r="B109" s="80"/>
      <c r="C109" s="70" t="s">
        <v>176</v>
      </c>
      <c r="D109" s="63" t="s">
        <v>272</v>
      </c>
      <c r="E109" s="56"/>
      <c r="F109" s="77"/>
      <c r="G109" s="63">
        <f>HLOOKUP(D109,S109:$Y$208,ROWS(S109:$Y$208),FALSE)</f>
        <v>0</v>
      </c>
      <c r="H109" s="67">
        <v>10</v>
      </c>
      <c r="I109" s="63">
        <f t="shared" si="18"/>
        <v>0</v>
      </c>
      <c r="J109" s="71"/>
      <c r="K109" s="63" t="s">
        <v>424</v>
      </c>
      <c r="L109" s="63" t="s">
        <v>460</v>
      </c>
      <c r="M109" s="63" t="s">
        <v>423</v>
      </c>
      <c r="N109" s="63" t="s">
        <v>271</v>
      </c>
      <c r="O109" s="71"/>
      <c r="P109" s="71"/>
      <c r="Q109" s="71"/>
      <c r="S109" s="18" t="str">
        <f t="shared" si="12"/>
        <v>Saisie conforme ou erreur ≤ 5%</v>
      </c>
      <c r="T109" s="18" t="str">
        <f>L109</f>
        <v>5% &lt; Erreur ≤ 10% et/ou oubli baies toiture</v>
      </c>
      <c r="U109" s="18"/>
      <c r="V109" s="18" t="str">
        <f>M109</f>
        <v>10% &lt; Erreur ≤ 20%</v>
      </c>
      <c r="W109" s="18"/>
      <c r="X109" s="18"/>
      <c r="Y109" s="18" t="str">
        <f>N109</f>
        <v>Erreur &gt;20%</v>
      </c>
    </row>
    <row r="110" spans="2:25" ht="30" customHeight="1" x14ac:dyDescent="0.25">
      <c r="B110" s="80"/>
      <c r="C110" s="70" t="s">
        <v>177</v>
      </c>
      <c r="D110" s="63" t="s">
        <v>273</v>
      </c>
      <c r="E110" s="56"/>
      <c r="F110" s="77"/>
      <c r="G110" s="63">
        <f>HLOOKUP(D110,S110:$Y$208,ROWS(S110:$Y$208),FALSE)</f>
        <v>0</v>
      </c>
      <c r="H110" s="67">
        <v>15</v>
      </c>
      <c r="I110" s="63">
        <f t="shared" si="18"/>
        <v>0</v>
      </c>
      <c r="J110" s="71"/>
      <c r="K110" s="63" t="s">
        <v>461</v>
      </c>
      <c r="L110" s="63" t="s">
        <v>462</v>
      </c>
      <c r="M110" s="63" t="s">
        <v>463</v>
      </c>
      <c r="N110" s="63" t="s">
        <v>464</v>
      </c>
      <c r="O110" s="71"/>
      <c r="P110" s="71"/>
      <c r="Q110" s="71"/>
      <c r="S110" s="18" t="str">
        <f t="shared" si="12"/>
        <v>Saisie conforme ou erreur sur S ≤ 5% de la surface</v>
      </c>
      <c r="T110" s="18" t="str">
        <f>L110</f>
        <v>5% &lt; Erreur ≤ 10% de la surface</v>
      </c>
      <c r="U110" s="18"/>
      <c r="V110" s="18" t="str">
        <f>M110</f>
        <v>10% &lt; Erreur ≤ 20% de la surface</v>
      </c>
      <c r="W110" s="18"/>
      <c r="X110" s="18"/>
      <c r="Y110" s="18" t="str">
        <f>N110</f>
        <v>Erreur sur S &gt; 20% de la surface</v>
      </c>
    </row>
    <row r="111" spans="2:25" ht="30" customHeight="1" x14ac:dyDescent="0.25">
      <c r="B111" s="80"/>
      <c r="C111" s="72" t="s">
        <v>402</v>
      </c>
      <c r="D111" s="63" t="s">
        <v>403</v>
      </c>
      <c r="E111" s="56"/>
      <c r="F111" s="77"/>
      <c r="G111" s="63">
        <f>HLOOKUP(D111,S111:$Y$208,ROWS(S111:$Y$208),FALSE)</f>
        <v>0</v>
      </c>
      <c r="H111" s="67">
        <v>10</v>
      </c>
      <c r="I111" s="63">
        <f t="shared" si="18"/>
        <v>0</v>
      </c>
      <c r="J111" s="71"/>
      <c r="K111" s="63" t="s">
        <v>403</v>
      </c>
      <c r="L111" s="63" t="s">
        <v>404</v>
      </c>
      <c r="M111" s="71"/>
      <c r="N111" s="71"/>
      <c r="O111" s="71"/>
      <c r="P111" s="71"/>
      <c r="Q111" s="71"/>
      <c r="S111" s="18" t="str">
        <f>K111</f>
        <v>Saisie conforme (Httf=1,5)</v>
      </c>
      <c r="T111" s="18"/>
      <c r="U111" s="18"/>
      <c r="V111" s="18"/>
      <c r="W111" s="18"/>
      <c r="X111" s="18"/>
      <c r="Y111" s="18" t="str">
        <f>L111</f>
        <v>Saisie non conforme (Httf&gt;1,5)</v>
      </c>
    </row>
    <row r="112" spans="2:25" ht="30" customHeight="1" x14ac:dyDescent="0.25">
      <c r="B112" s="80"/>
      <c r="C112" s="70" t="s">
        <v>469</v>
      </c>
      <c r="D112" s="63" t="s">
        <v>65</v>
      </c>
      <c r="E112" s="56"/>
      <c r="F112" s="77"/>
      <c r="G112" s="63">
        <f>HLOOKUP(D112,S112:$Y$208,ROWS(S112:$Y$208),FALSE)</f>
        <v>0</v>
      </c>
      <c r="H112" s="67">
        <v>20</v>
      </c>
      <c r="I112" s="63">
        <f t="shared" si="18"/>
        <v>0</v>
      </c>
      <c r="J112" s="71"/>
      <c r="K112" s="63" t="s">
        <v>65</v>
      </c>
      <c r="L112" s="63" t="s">
        <v>200</v>
      </c>
      <c r="M112" s="63" t="s">
        <v>201</v>
      </c>
      <c r="N112" s="71"/>
      <c r="O112" s="71"/>
      <c r="P112" s="71"/>
      <c r="Q112" s="71"/>
      <c r="S112" s="18" t="str">
        <f t="shared" si="12"/>
        <v>Saisie conforme</v>
      </c>
      <c r="T112" s="18"/>
      <c r="U112" s="18"/>
      <c r="V112" s="18" t="str">
        <f>L112</f>
        <v>Masques proches partiellement pris en compte</v>
      </c>
      <c r="W112" s="18"/>
      <c r="X112" s="18"/>
      <c r="Y112" s="18" t="str">
        <f>M112</f>
        <v>Masques proches non pris en compte</v>
      </c>
    </row>
    <row r="113" spans="2:25" ht="30" customHeight="1" x14ac:dyDescent="0.25">
      <c r="B113" s="81"/>
      <c r="C113" s="70" t="s">
        <v>347</v>
      </c>
      <c r="D113" s="63" t="s">
        <v>65</v>
      </c>
      <c r="E113" s="56"/>
      <c r="F113" s="77"/>
      <c r="G113" s="63">
        <f>HLOOKUP(D113,S113:$Y$208,ROWS(S113:$Y$208),FALSE)</f>
        <v>0</v>
      </c>
      <c r="H113" s="67">
        <v>5</v>
      </c>
      <c r="I113" s="63">
        <f t="shared" ref="I113" si="20">G113*H113</f>
        <v>0</v>
      </c>
      <c r="J113" s="71"/>
      <c r="K113" s="63" t="s">
        <v>65</v>
      </c>
      <c r="L113" s="63" t="s">
        <v>348</v>
      </c>
      <c r="M113" s="71"/>
      <c r="N113" s="71"/>
      <c r="O113" s="71"/>
      <c r="P113" s="71"/>
      <c r="Q113" s="71"/>
      <c r="S113" s="18" t="str">
        <f t="shared" ref="S113" si="21">K113</f>
        <v>Saisie conforme</v>
      </c>
      <c r="T113" s="18"/>
      <c r="U113" s="18"/>
      <c r="V113" s="18"/>
      <c r="W113" s="18"/>
      <c r="X113" s="18"/>
      <c r="Y113" s="18" t="str">
        <f>L113</f>
        <v>Masques lointains non pris en compte</v>
      </c>
    </row>
    <row r="114" spans="2:25" ht="30" customHeight="1" x14ac:dyDescent="0.25">
      <c r="B114" s="87" t="s">
        <v>4</v>
      </c>
      <c r="C114" s="88"/>
      <c r="D114" s="89"/>
      <c r="E114" s="89"/>
      <c r="F114" s="77"/>
      <c r="G114" s="94"/>
      <c r="H114" s="123"/>
      <c r="I114" s="94"/>
      <c r="J114" s="71"/>
      <c r="K114" s="71"/>
      <c r="L114" s="71"/>
      <c r="M114" s="71"/>
      <c r="N114" s="71"/>
      <c r="O114" s="71"/>
      <c r="P114" s="71"/>
      <c r="Q114" s="71"/>
      <c r="S114" s="18"/>
      <c r="T114" s="18"/>
      <c r="U114" s="18"/>
      <c r="V114" s="18"/>
      <c r="W114" s="18"/>
      <c r="X114" s="18"/>
      <c r="Y114" s="18"/>
    </row>
    <row r="115" spans="2:25" ht="60" x14ac:dyDescent="0.25">
      <c r="B115" s="99"/>
      <c r="C115" s="70" t="s">
        <v>194</v>
      </c>
      <c r="D115" s="63" t="s">
        <v>274</v>
      </c>
      <c r="E115" s="56"/>
      <c r="F115" s="77"/>
      <c r="G115" s="63">
        <f>HLOOKUP(D115,S115:$Y$208,ROWS(S115:$Y$208),FALSE)</f>
        <v>0</v>
      </c>
      <c r="H115" s="67">
        <v>12</v>
      </c>
      <c r="I115" s="63">
        <f>G115*H115</f>
        <v>0</v>
      </c>
      <c r="J115" s="71"/>
      <c r="K115" s="63" t="s">
        <v>274</v>
      </c>
      <c r="L115" s="63" t="s">
        <v>286</v>
      </c>
      <c r="M115" s="63" t="s">
        <v>287</v>
      </c>
      <c r="N115" s="63" t="s">
        <v>195</v>
      </c>
      <c r="O115" s="71"/>
      <c r="P115" s="71"/>
      <c r="Q115" s="71"/>
      <c r="S115" s="18" t="str">
        <f>K115</f>
        <v>Linéiques pris en compte, valeurs ok</v>
      </c>
      <c r="T115" s="18"/>
      <c r="U115" s="18" t="str">
        <f>L115</f>
        <v>Oubli de 1 catégorie, ou 1 catégorie sous-estimée (&gt;20%)</v>
      </c>
      <c r="V115" s="18"/>
      <c r="W115" s="18" t="str">
        <f>M115</f>
        <v>Oubli de 2 catégories, ou 2 catégories sous-estimées (&gt;20%)</v>
      </c>
      <c r="X115" s="18"/>
      <c r="Y115" s="18" t="str">
        <f>N115</f>
        <v>Aucun linéique pris en compte</v>
      </c>
    </row>
    <row r="116" spans="2:25" ht="30" customHeight="1" x14ac:dyDescent="0.25">
      <c r="B116" s="81"/>
      <c r="C116" s="70" t="s">
        <v>196</v>
      </c>
      <c r="D116" s="63" t="s">
        <v>272</v>
      </c>
      <c r="E116" s="56"/>
      <c r="F116" s="77"/>
      <c r="G116" s="63">
        <f>HLOOKUP(D116,S116:$Y$208,ROWS(S116:$Y$208),FALSE)</f>
        <v>0</v>
      </c>
      <c r="H116" s="67">
        <v>10</v>
      </c>
      <c r="I116" s="63">
        <f>G116*H116</f>
        <v>0</v>
      </c>
      <c r="J116" s="71"/>
      <c r="K116" s="63" t="s">
        <v>424</v>
      </c>
      <c r="L116" s="63" t="s">
        <v>422</v>
      </c>
      <c r="M116" s="63" t="s">
        <v>423</v>
      </c>
      <c r="N116" s="63" t="s">
        <v>271</v>
      </c>
      <c r="O116" s="71"/>
      <c r="P116" s="71"/>
      <c r="Q116" s="71"/>
      <c r="S116" s="18" t="str">
        <f>K116</f>
        <v>Saisie conforme ou erreur ≤ 5%</v>
      </c>
      <c r="T116" s="18"/>
      <c r="U116" s="18" t="str">
        <f>L116</f>
        <v>5% &lt; Erreur ≤ 10%</v>
      </c>
      <c r="V116" s="18"/>
      <c r="W116" s="18" t="str">
        <f>M116</f>
        <v>10% &lt; Erreur ≤ 20%</v>
      </c>
      <c r="X116" s="18"/>
      <c r="Y116" s="18" t="str">
        <f>N116</f>
        <v>Erreur &gt;20%</v>
      </c>
    </row>
    <row r="117" spans="2:25" ht="30" customHeight="1" x14ac:dyDescent="0.25">
      <c r="B117" s="71"/>
      <c r="C117" s="71"/>
      <c r="D117" s="71"/>
      <c r="E117" s="71"/>
      <c r="F117" s="77"/>
      <c r="G117" s="71"/>
      <c r="H117" s="84"/>
      <c r="I117" s="71"/>
      <c r="J117" s="71"/>
      <c r="K117" s="100"/>
      <c r="L117" s="100"/>
      <c r="M117" s="100"/>
      <c r="N117" s="100"/>
      <c r="O117" s="100"/>
      <c r="P117" s="100"/>
      <c r="Q117" s="100"/>
      <c r="S117" s="18"/>
      <c r="T117" s="18"/>
      <c r="U117" s="18"/>
      <c r="V117" s="18"/>
      <c r="W117" s="18"/>
      <c r="X117" s="18"/>
      <c r="Y117" s="18"/>
    </row>
    <row r="118" spans="2:25" ht="30" customHeight="1" x14ac:dyDescent="0.25">
      <c r="B118" s="29" t="s">
        <v>26</v>
      </c>
      <c r="C118" s="30"/>
      <c r="D118" s="11" t="s">
        <v>25</v>
      </c>
      <c r="E118" s="11" t="s">
        <v>67</v>
      </c>
      <c r="F118" s="71"/>
      <c r="G118" s="71"/>
      <c r="H118" s="84"/>
      <c r="I118" s="71"/>
      <c r="J118" s="71"/>
      <c r="K118" s="71"/>
      <c r="L118" s="71"/>
      <c r="M118" s="71"/>
      <c r="N118" s="71"/>
      <c r="O118" s="71"/>
      <c r="P118" s="71"/>
      <c r="Q118" s="71"/>
    </row>
    <row r="119" spans="2:25" ht="30" customHeight="1" x14ac:dyDescent="0.25">
      <c r="B119" s="87" t="s">
        <v>94</v>
      </c>
      <c r="C119" s="88"/>
      <c r="D119" s="89"/>
      <c r="E119" s="89"/>
      <c r="F119" s="71"/>
      <c r="G119" s="91"/>
      <c r="H119" s="122"/>
      <c r="I119" s="91"/>
      <c r="J119" s="71"/>
      <c r="K119" s="71"/>
      <c r="L119" s="71"/>
      <c r="M119" s="71"/>
      <c r="N119" s="71"/>
      <c r="O119" s="71"/>
      <c r="P119" s="71"/>
      <c r="Q119" s="71"/>
      <c r="S119" s="18"/>
      <c r="T119" s="18"/>
      <c r="U119" s="18"/>
      <c r="V119" s="18"/>
      <c r="W119" s="18"/>
      <c r="X119" s="18"/>
      <c r="Y119" s="18"/>
    </row>
    <row r="120" spans="2:25" ht="30" customHeight="1" x14ac:dyDescent="0.25">
      <c r="B120" s="35" t="s">
        <v>75</v>
      </c>
      <c r="C120" s="23" t="s">
        <v>76</v>
      </c>
      <c r="D120" s="63" t="s">
        <v>77</v>
      </c>
      <c r="E120" s="63"/>
      <c r="F120" s="71"/>
      <c r="G120" s="63">
        <f>HLOOKUP(D120,S120:$Y$208,ROWS(S120:$Y$208),FALSE)</f>
        <v>0</v>
      </c>
      <c r="H120" s="67">
        <v>15</v>
      </c>
      <c r="I120" s="63">
        <f>G120*H120</f>
        <v>0</v>
      </c>
      <c r="J120" s="71"/>
      <c r="K120" s="63" t="s">
        <v>77</v>
      </c>
      <c r="L120" s="63" t="s">
        <v>216</v>
      </c>
      <c r="M120" s="63" t="s">
        <v>121</v>
      </c>
      <c r="N120" s="63" t="s">
        <v>78</v>
      </c>
      <c r="O120" s="71"/>
      <c r="P120" s="71"/>
      <c r="Q120" s="71"/>
      <c r="S120" s="18" t="str">
        <f>K120</f>
        <v>Concordance entre rapport et étude thermique</v>
      </c>
      <c r="T120" s="18"/>
      <c r="U120" s="18"/>
      <c r="V120" s="18" t="str">
        <f>L120</f>
        <v>Incohérence sur le type d'émetteurs</v>
      </c>
      <c r="W120" s="18" t="str">
        <f>M120</f>
        <v>Système saisonnier non pris en compte</v>
      </c>
      <c r="X120" s="18"/>
      <c r="Y120" s="18" t="str">
        <f>N120</f>
        <v>Incohérence entre rapport et étude thermique</v>
      </c>
    </row>
    <row r="121" spans="2:25" ht="48" customHeight="1" x14ac:dyDescent="0.25">
      <c r="B121" s="44" t="s">
        <v>8</v>
      </c>
      <c r="C121" s="23" t="s">
        <v>470</v>
      </c>
      <c r="D121" s="95" t="s">
        <v>81</v>
      </c>
      <c r="E121" s="56"/>
      <c r="F121" s="77"/>
      <c r="G121" s="63">
        <f>HLOOKUP(D121,S121:$Y$208,ROWS(S121:$Y$208),FALSE)</f>
        <v>0</v>
      </c>
      <c r="H121" s="67">
        <v>10</v>
      </c>
      <c r="I121" s="63">
        <f>G121*H121</f>
        <v>0</v>
      </c>
      <c r="J121" s="71"/>
      <c r="K121" s="63" t="s">
        <v>81</v>
      </c>
      <c r="L121" s="63" t="s">
        <v>471</v>
      </c>
      <c r="M121" s="63" t="s">
        <v>422</v>
      </c>
      <c r="N121" s="63" t="s">
        <v>423</v>
      </c>
      <c r="O121" s="63" t="s">
        <v>271</v>
      </c>
      <c r="P121" s="71"/>
      <c r="Q121" s="71"/>
      <c r="S121" s="18" t="str">
        <f>K121</f>
        <v>Saisie conforme ou valeurs retenues pénalisantes</v>
      </c>
      <c r="T121" s="18" t="str">
        <f>L121</f>
        <v>Erreur ≤ 5%</v>
      </c>
      <c r="U121" s="18"/>
      <c r="V121" s="18" t="str">
        <f>M121</f>
        <v>5% &lt; Erreur ≤ 10%</v>
      </c>
      <c r="W121" s="18"/>
      <c r="X121" s="18" t="str">
        <f>N121</f>
        <v>10% &lt; Erreur ≤ 20%</v>
      </c>
      <c r="Y121" s="18" t="str">
        <f>O121</f>
        <v>Erreur &gt;20%</v>
      </c>
    </row>
    <row r="122" spans="2:25" ht="30" customHeight="1" x14ac:dyDescent="0.25">
      <c r="B122" s="36"/>
      <c r="C122" s="39" t="s">
        <v>239</v>
      </c>
      <c r="D122" s="37"/>
      <c r="E122" s="63"/>
      <c r="F122" s="71"/>
      <c r="G122" s="63"/>
      <c r="H122" s="67"/>
      <c r="I122" s="67"/>
      <c r="J122" s="71"/>
      <c r="K122" s="63"/>
      <c r="L122" s="63"/>
      <c r="M122" s="71"/>
      <c r="N122" s="71"/>
      <c r="O122" s="71"/>
      <c r="P122" s="71"/>
      <c r="Q122" s="71"/>
      <c r="S122" s="18"/>
      <c r="T122" s="18"/>
      <c r="U122" s="18"/>
      <c r="V122" s="18"/>
      <c r="W122" s="18"/>
      <c r="X122" s="18"/>
      <c r="Y122" s="18"/>
    </row>
    <row r="123" spans="2:25" ht="30" customHeight="1" x14ac:dyDescent="0.25">
      <c r="B123" s="36"/>
      <c r="C123" s="39" t="s">
        <v>240</v>
      </c>
      <c r="D123" s="37"/>
      <c r="E123" s="63"/>
      <c r="F123" s="71"/>
      <c r="G123" s="63"/>
      <c r="H123" s="67"/>
      <c r="I123" s="67"/>
      <c r="J123" s="71"/>
      <c r="K123" s="63"/>
      <c r="L123" s="63"/>
      <c r="M123" s="71"/>
      <c r="N123" s="71"/>
      <c r="O123" s="71"/>
      <c r="P123" s="71"/>
      <c r="Q123" s="71"/>
      <c r="S123" s="18"/>
      <c r="T123" s="18"/>
      <c r="U123" s="18"/>
      <c r="V123" s="18"/>
      <c r="W123" s="18"/>
      <c r="X123" s="18"/>
      <c r="Y123" s="18"/>
    </row>
    <row r="124" spans="2:25" ht="30" customHeight="1" x14ac:dyDescent="0.25">
      <c r="B124" s="36"/>
      <c r="C124" s="40" t="s">
        <v>249</v>
      </c>
      <c r="D124" s="82" t="e">
        <f>IF(D123&gt;D122,"Valeur retenue pénalisante",(D122-D123)/D123)</f>
        <v>#DIV/0!</v>
      </c>
      <c r="E124" s="63"/>
      <c r="F124" s="71"/>
      <c r="G124" s="63"/>
      <c r="H124" s="67"/>
      <c r="I124" s="67"/>
      <c r="J124" s="71"/>
      <c r="K124" s="63"/>
      <c r="L124" s="63"/>
      <c r="M124" s="71"/>
      <c r="N124" s="71"/>
      <c r="O124" s="71"/>
      <c r="P124" s="71"/>
      <c r="Q124" s="71"/>
      <c r="S124" s="18"/>
      <c r="T124" s="18"/>
      <c r="U124" s="18"/>
      <c r="V124" s="18"/>
      <c r="W124" s="18"/>
      <c r="X124" s="18"/>
      <c r="Y124" s="18"/>
    </row>
    <row r="125" spans="2:25" ht="30" customHeight="1" x14ac:dyDescent="0.25">
      <c r="B125" s="22"/>
      <c r="C125" s="101" t="s">
        <v>82</v>
      </c>
      <c r="D125" s="63" t="s">
        <v>65</v>
      </c>
      <c r="E125" s="56"/>
      <c r="F125" s="77"/>
      <c r="G125" s="63">
        <f>HLOOKUP(D125,S125:$Y$208,ROWS(S125:$Y$208),FALSE)</f>
        <v>0</v>
      </c>
      <c r="H125" s="67">
        <v>10</v>
      </c>
      <c r="I125" s="63">
        <f t="shared" ref="I125:I139" si="22">G125*H125</f>
        <v>0</v>
      </c>
      <c r="J125" s="71"/>
      <c r="K125" s="63" t="s">
        <v>65</v>
      </c>
      <c r="L125" s="63" t="s">
        <v>85</v>
      </c>
      <c r="M125" s="63" t="s">
        <v>83</v>
      </c>
      <c r="N125" s="63" t="s">
        <v>84</v>
      </c>
      <c r="O125" s="71"/>
      <c r="P125" s="71"/>
      <c r="Q125" s="71"/>
      <c r="S125" s="18" t="str">
        <f t="shared" ref="S125:S139" si="23">K125</f>
        <v>Saisie conforme</v>
      </c>
      <c r="T125" s="18"/>
      <c r="U125" s="18" t="str">
        <f>L125</f>
        <v>Performance retenue certifiée au lieu de justifiée</v>
      </c>
      <c r="V125" s="18"/>
      <c r="W125" s="18"/>
      <c r="X125" s="18" t="str">
        <f>M125</f>
        <v>Performance retenue justifiée sans justificatif</v>
      </c>
      <c r="Y125" s="18" t="str">
        <f>N125</f>
        <v>Performance retenue certifiée sans certificat</v>
      </c>
    </row>
    <row r="126" spans="2:25" ht="30" customHeight="1" x14ac:dyDescent="0.25">
      <c r="B126" s="22"/>
      <c r="C126" s="34" t="s">
        <v>30</v>
      </c>
      <c r="D126" s="63" t="s">
        <v>31</v>
      </c>
      <c r="E126" s="56"/>
      <c r="F126" s="77"/>
      <c r="G126" s="63">
        <f>HLOOKUP(D126,S126:$Y$208,ROWS(S126:$Y$208),FALSE)</f>
        <v>0</v>
      </c>
      <c r="H126" s="67">
        <v>5</v>
      </c>
      <c r="I126" s="63">
        <f t="shared" si="22"/>
        <v>0</v>
      </c>
      <c r="J126" s="71"/>
      <c r="K126" s="102" t="s">
        <v>31</v>
      </c>
      <c r="L126" s="63" t="s">
        <v>87</v>
      </c>
      <c r="M126" s="71"/>
      <c r="N126" s="71"/>
      <c r="O126" s="71"/>
      <c r="P126" s="71"/>
      <c r="Q126" s="71"/>
      <c r="S126" s="17" t="str">
        <f t="shared" si="23"/>
        <v>-</v>
      </c>
      <c r="T126" s="18"/>
      <c r="U126" s="18"/>
      <c r="V126" s="18"/>
      <c r="W126" s="18"/>
      <c r="X126" s="18"/>
      <c r="Y126" s="18" t="str">
        <f>L126</f>
        <v>Sonde de température extérieure saisie sans justificatif</v>
      </c>
    </row>
    <row r="127" spans="2:25" ht="30" customHeight="1" x14ac:dyDescent="0.25">
      <c r="B127" s="103"/>
      <c r="C127" s="34" t="s">
        <v>43</v>
      </c>
      <c r="D127" s="102" t="s">
        <v>31</v>
      </c>
      <c r="E127" s="56"/>
      <c r="F127" s="77"/>
      <c r="G127" s="63">
        <f>HLOOKUP(D127,S127:$Y$208,ROWS(S127:$Y$208),FALSE)</f>
        <v>0</v>
      </c>
      <c r="H127" s="67">
        <v>5</v>
      </c>
      <c r="I127" s="63">
        <f t="shared" si="22"/>
        <v>0</v>
      </c>
      <c r="J127" s="71"/>
      <c r="K127" s="102" t="s">
        <v>31</v>
      </c>
      <c r="L127" s="63" t="s">
        <v>86</v>
      </c>
      <c r="M127" s="71"/>
      <c r="N127" s="71"/>
      <c r="O127" s="71"/>
      <c r="P127" s="71"/>
      <c r="Q127" s="71"/>
      <c r="S127" s="17" t="str">
        <f t="shared" si="23"/>
        <v>-</v>
      </c>
      <c r="T127" s="18"/>
      <c r="U127" s="18"/>
      <c r="V127" s="18"/>
      <c r="W127" s="18"/>
      <c r="X127" s="18"/>
      <c r="Y127" s="18" t="str">
        <f>L127</f>
        <v>Saisie en volume chauffé au lieu de hors volume chauffé</v>
      </c>
    </row>
    <row r="128" spans="2:25" ht="30" customHeight="1" x14ac:dyDescent="0.25">
      <c r="B128" s="22" t="s">
        <v>9</v>
      </c>
      <c r="C128" s="34" t="s">
        <v>88</v>
      </c>
      <c r="D128" s="104" t="s">
        <v>363</v>
      </c>
      <c r="E128" s="56"/>
      <c r="F128" s="77"/>
      <c r="G128" s="63">
        <f>HLOOKUP(D128,S128:$Y$208,ROWS(S128:$Y$208),FALSE)</f>
        <v>0</v>
      </c>
      <c r="H128" s="67">
        <v>10</v>
      </c>
      <c r="I128" s="63">
        <f t="shared" si="22"/>
        <v>0</v>
      </c>
      <c r="J128" s="71"/>
      <c r="K128" s="102" t="s">
        <v>472</v>
      </c>
      <c r="L128" s="63" t="s">
        <v>473</v>
      </c>
      <c r="M128" s="63" t="s">
        <v>474</v>
      </c>
      <c r="N128" s="71"/>
      <c r="O128" s="71"/>
      <c r="P128" s="71"/>
      <c r="Q128" s="71"/>
      <c r="S128" s="61" t="str">
        <f t="shared" si="23"/>
        <v>Saisie cohérente (écart ≤ 5%) ou 1 seule émission</v>
      </c>
      <c r="T128" s="60"/>
      <c r="U128" s="60"/>
      <c r="V128" s="60" t="str">
        <f>L128</f>
        <v>Saisie incohérente : si émissions multiples dans un même groupe - 5% &lt; écart ≤ 10%)</v>
      </c>
      <c r="W128" s="60"/>
      <c r="X128" s="60"/>
      <c r="Y128" s="60" t="str">
        <f>M128</f>
        <v>Saisie incohérente : si émissions multiples dans un même groupe - écart &gt; 10%)</v>
      </c>
    </row>
    <row r="129" spans="2:25" ht="30" customHeight="1" x14ac:dyDescent="0.25">
      <c r="B129" s="73"/>
      <c r="C129" s="72" t="s">
        <v>19</v>
      </c>
      <c r="D129" s="67" t="s">
        <v>104</v>
      </c>
      <c r="E129" s="56"/>
      <c r="F129" s="77"/>
      <c r="G129" s="63">
        <f>HLOOKUP(D129,S129:$Y$208,ROWS(S129:$Y$208),FALSE)</f>
        <v>0</v>
      </c>
      <c r="H129" s="67">
        <v>10</v>
      </c>
      <c r="I129" s="63">
        <f t="shared" si="22"/>
        <v>0</v>
      </c>
      <c r="J129" s="71"/>
      <c r="K129" s="63" t="s">
        <v>104</v>
      </c>
      <c r="L129" s="63" t="s">
        <v>364</v>
      </c>
      <c r="M129" s="63" t="s">
        <v>365</v>
      </c>
      <c r="N129" s="63" t="s">
        <v>366</v>
      </c>
      <c r="O129" s="71"/>
      <c r="P129" s="71"/>
      <c r="Q129" s="71"/>
      <c r="S129" s="18" t="str">
        <f t="shared" si="23"/>
        <v>Saisie conforme ou valeur retenue pénalisante</v>
      </c>
      <c r="T129" s="18"/>
      <c r="U129" s="18" t="str">
        <f>L129</f>
        <v>Chauffage : retenu classe A au lieu de B3 ou classe B au lieu de C</v>
      </c>
      <c r="V129" s="18"/>
      <c r="W129" s="18" t="str">
        <f>M129</f>
        <v>Chauffage : retenu classe A au lieu de C</v>
      </c>
      <c r="X129" s="18"/>
      <c r="Y129" s="18" t="str">
        <f>N129</f>
        <v>Erreur sur la hauteur de local (hors classes A et B1 en chauffage et hors classe C en refroidissement )</v>
      </c>
    </row>
    <row r="130" spans="2:25" ht="30" customHeight="1" x14ac:dyDescent="0.25">
      <c r="B130" s="22"/>
      <c r="C130" s="72" t="s">
        <v>20</v>
      </c>
      <c r="D130" s="67" t="s">
        <v>104</v>
      </c>
      <c r="E130" s="56"/>
      <c r="F130" s="77"/>
      <c r="G130" s="63">
        <f>HLOOKUP(D130,S130:$Y$208,ROWS(S130:$Y$208),FALSE)</f>
        <v>0</v>
      </c>
      <c r="H130" s="67">
        <v>20</v>
      </c>
      <c r="I130" s="63">
        <f t="shared" si="22"/>
        <v>0</v>
      </c>
      <c r="J130" s="71"/>
      <c r="K130" s="63" t="s">
        <v>104</v>
      </c>
      <c r="L130" s="71" t="s">
        <v>405</v>
      </c>
      <c r="M130" s="63" t="s">
        <v>475</v>
      </c>
      <c r="N130" s="63" t="s">
        <v>275</v>
      </c>
      <c r="O130" s="63" t="s">
        <v>476</v>
      </c>
      <c r="P130" s="63" t="s">
        <v>89</v>
      </c>
      <c r="Q130" s="95" t="s">
        <v>90</v>
      </c>
      <c r="S130" s="18" t="str">
        <f t="shared" si="23"/>
        <v>Saisie conforme ou valeur retenue pénalisante</v>
      </c>
      <c r="T130" s="18" t="str">
        <f>L130</f>
        <v>Prise en compte de détecteurs de présence sans justificatif (delta VT=0,15K), ou variation temporelle certifiée &lt; 0,2K émetteurs effet joule direct</v>
      </c>
      <c r="U130" s="18" t="str">
        <f t="shared" ref="U130:X130" si="24">M130</f>
        <v>Erreur sur S &lt; 20% de la surface totale ou erreur ≤ 0,2K</v>
      </c>
      <c r="V130" s="18" t="str">
        <f t="shared" si="24"/>
        <v>Régulation certifiée au lieu de justifiée ou robinets thermostatiques avec VT≥0,4K sans justificatif</v>
      </c>
      <c r="W130" s="18" t="str">
        <f t="shared" si="24"/>
        <v>Erreur &gt; 0,2K ou variation temporelle certifiée &lt; 0,4K hors émetteurs effet joule direct</v>
      </c>
      <c r="X130" s="18" t="str">
        <f t="shared" si="24"/>
        <v>Régulation justifiée sans justificatif</v>
      </c>
      <c r="Y130" s="18" t="str">
        <f>Q130</f>
        <v>Régulation certifiée sans justificatif</v>
      </c>
    </row>
    <row r="131" spans="2:25" ht="30" customHeight="1" x14ac:dyDescent="0.25">
      <c r="B131" s="22"/>
      <c r="C131" s="72" t="s">
        <v>91</v>
      </c>
      <c r="D131" s="67" t="s">
        <v>150</v>
      </c>
      <c r="E131" s="56"/>
      <c r="F131" s="77"/>
      <c r="G131" s="63">
        <f>HLOOKUP(D131,S131:$Y$208,ROWS(S131:$Y$208),FALSE)</f>
        <v>0</v>
      </c>
      <c r="H131" s="67">
        <v>5</v>
      </c>
      <c r="I131" s="63">
        <f t="shared" si="22"/>
        <v>0</v>
      </c>
      <c r="J131" s="71"/>
      <c r="K131" s="63" t="s">
        <v>150</v>
      </c>
      <c r="L131" s="63" t="s">
        <v>477</v>
      </c>
      <c r="M131" s="63" t="s">
        <v>478</v>
      </c>
      <c r="N131" s="63" t="s">
        <v>479</v>
      </c>
      <c r="O131" s="63" t="s">
        <v>103</v>
      </c>
      <c r="P131" s="71"/>
      <c r="Q131" s="71"/>
      <c r="S131" s="18" t="str">
        <f t="shared" si="23"/>
        <v>Saisie conforme, sans objet ou valeur retenue pénalisante</v>
      </c>
      <c r="T131" s="18" t="str">
        <f>L131</f>
        <v>Erreur de calcul et pertes ≤ 3%</v>
      </c>
      <c r="U131" s="18"/>
      <c r="V131" s="18" t="str">
        <f>M131</f>
        <v>Erreur de calcul et pertes ≤ 2%</v>
      </c>
      <c r="W131" s="18"/>
      <c r="X131" s="18" t="str">
        <f>N131</f>
        <v>Erreur de calcul et pertes ≤ 1%</v>
      </c>
      <c r="Y131" s="18" t="str">
        <f>O131</f>
        <v>Non prises en compte</v>
      </c>
    </row>
    <row r="132" spans="2:25" ht="30" customHeight="1" x14ac:dyDescent="0.25">
      <c r="B132" s="22"/>
      <c r="C132" s="72" t="s">
        <v>48</v>
      </c>
      <c r="D132" s="67" t="s">
        <v>150</v>
      </c>
      <c r="E132" s="56"/>
      <c r="F132" s="77"/>
      <c r="G132" s="63">
        <f>HLOOKUP(D132,S132:$Y$208,ROWS(S132:$Y$208),FALSE)</f>
        <v>0</v>
      </c>
      <c r="H132" s="67">
        <v>10</v>
      </c>
      <c r="I132" s="63">
        <f t="shared" si="22"/>
        <v>0</v>
      </c>
      <c r="J132" s="71"/>
      <c r="K132" s="63" t="s">
        <v>150</v>
      </c>
      <c r="L132" s="63" t="s">
        <v>106</v>
      </c>
      <c r="M132" s="63" t="s">
        <v>218</v>
      </c>
      <c r="N132" s="63" t="s">
        <v>107</v>
      </c>
      <c r="O132" s="95" t="s">
        <v>219</v>
      </c>
      <c r="P132" s="63" t="s">
        <v>108</v>
      </c>
      <c r="Q132" s="63" t="s">
        <v>105</v>
      </c>
      <c r="S132" s="18" t="str">
        <f t="shared" si="23"/>
        <v>Saisie conforme, sans objet ou valeur retenue pénalisante</v>
      </c>
      <c r="T132" s="18" t="str">
        <f>L132</f>
        <v>Valeur non justifiée ou non stipulée rapport, P&gt;1,5W/m² en petite vitesse</v>
      </c>
      <c r="U132" s="18" t="str">
        <f>M132</f>
        <v>Ecart de moins de 50% sur la valeur saisie rapport</v>
      </c>
      <c r="V132" s="18" t="str">
        <f>N132</f>
        <v>Valeur non justifiée ou non stipulée rapport, P&lt;1,5W/m² en petite vitesse</v>
      </c>
      <c r="W132" s="18" t="str">
        <f>O132</f>
        <v>Ecart de plus de 50% sur la valeur saisie rapport</v>
      </c>
      <c r="X132" s="18" t="str">
        <f>P132</f>
        <v>Valeur non justifiée ou non stipulée rapport, P&lt;1W/m² en petite vitesse</v>
      </c>
      <c r="Y132" s="18" t="str">
        <f>Q132</f>
        <v>Ventilateurs non pris en compte</v>
      </c>
    </row>
    <row r="133" spans="2:25" ht="30" customHeight="1" x14ac:dyDescent="0.25">
      <c r="B133" s="22"/>
      <c r="C133" s="72" t="s">
        <v>21</v>
      </c>
      <c r="D133" s="67" t="s">
        <v>150</v>
      </c>
      <c r="E133" s="56"/>
      <c r="F133" s="77"/>
      <c r="G133" s="63">
        <f>HLOOKUP(D133,S133:$Y$208,ROWS(S133:$Y$208),FALSE)</f>
        <v>0</v>
      </c>
      <c r="H133" s="67">
        <v>10</v>
      </c>
      <c r="I133" s="63">
        <f t="shared" si="22"/>
        <v>0</v>
      </c>
      <c r="J133" s="71"/>
      <c r="K133" s="63" t="s">
        <v>150</v>
      </c>
      <c r="L133" s="63" t="s">
        <v>305</v>
      </c>
      <c r="M133" s="63" t="s">
        <v>307</v>
      </c>
      <c r="N133" s="63" t="s">
        <v>306</v>
      </c>
      <c r="O133" s="71"/>
      <c r="P133" s="71"/>
      <c r="Q133" s="71"/>
      <c r="S133" s="18" t="str">
        <f t="shared" si="23"/>
        <v>Saisie conforme, sans objet ou valeur retenue pénalisante</v>
      </c>
      <c r="T133" s="18"/>
      <c r="U133" s="18" t="str">
        <f>L133</f>
        <v>Régulation automatique, fonctionnement permanent des ventilateurs, sans justificatif</v>
      </c>
      <c r="V133" s="18"/>
      <c r="W133" s="18" t="str">
        <f>M133</f>
        <v>Régulation automatique, arrêt possible des ventilateurs au lieu de fonctionnement permanent</v>
      </c>
      <c r="X133" s="18"/>
      <c r="Y133" s="18" t="str">
        <f>N133</f>
        <v>Régulation automatique, arrêt possible des ventilateurs, sans justificatif</v>
      </c>
    </row>
    <row r="134" spans="2:25" ht="30" customHeight="1" x14ac:dyDescent="0.25">
      <c r="B134" s="44" t="s">
        <v>92</v>
      </c>
      <c r="C134" s="72" t="s">
        <v>95</v>
      </c>
      <c r="D134" s="67" t="s">
        <v>31</v>
      </c>
      <c r="E134" s="56"/>
      <c r="F134" s="77"/>
      <c r="G134" s="63">
        <f>HLOOKUP(D134,S134:$Y$208,ROWS(S134:$Y$208),FALSE)</f>
        <v>0</v>
      </c>
      <c r="H134" s="67">
        <v>10</v>
      </c>
      <c r="I134" s="63">
        <f t="shared" si="22"/>
        <v>0</v>
      </c>
      <c r="J134" s="71"/>
      <c r="K134" s="102" t="s">
        <v>31</v>
      </c>
      <c r="L134" s="63" t="s">
        <v>111</v>
      </c>
      <c r="M134" s="63" t="s">
        <v>254</v>
      </c>
      <c r="N134" s="63" t="s">
        <v>110</v>
      </c>
      <c r="O134" s="95" t="s">
        <v>109</v>
      </c>
      <c r="P134" s="71"/>
      <c r="Q134" s="71"/>
      <c r="S134" s="18" t="str">
        <f t="shared" si="23"/>
        <v>-</v>
      </c>
      <c r="T134" s="18"/>
      <c r="U134" s="18" t="str">
        <f>L134</f>
        <v>Longueur volume chauffé &lt; 0,6 x surface desservie sans justificatif</v>
      </c>
      <c r="V134" s="18"/>
      <c r="W134" s="18" t="str">
        <f>M134</f>
        <v>Longueur volume chauffé &lt; 0,2 x surface desservie sans justificatif</v>
      </c>
      <c r="X134" s="18" t="str">
        <f>N134</f>
        <v>Longueur de distribution du groupe hors volume chauffé non saisie</v>
      </c>
      <c r="Y134" s="18" t="str">
        <f>O134</f>
        <v>Réseau hydraulique mais aucune longueur saisie</v>
      </c>
    </row>
    <row r="135" spans="2:25" ht="30" customHeight="1" x14ac:dyDescent="0.25">
      <c r="B135" s="22"/>
      <c r="C135" s="72" t="s">
        <v>96</v>
      </c>
      <c r="D135" s="67" t="s">
        <v>31</v>
      </c>
      <c r="E135" s="56"/>
      <c r="F135" s="77"/>
      <c r="G135" s="63">
        <f>HLOOKUP(D135,S135:$Y$208,ROWS(S135:$Y$208),FALSE)</f>
        <v>0</v>
      </c>
      <c r="H135" s="67">
        <v>10</v>
      </c>
      <c r="I135" s="63">
        <f t="shared" si="22"/>
        <v>0</v>
      </c>
      <c r="J135" s="71"/>
      <c r="K135" s="102" t="s">
        <v>31</v>
      </c>
      <c r="L135" s="63" t="s">
        <v>524</v>
      </c>
      <c r="M135" s="63" t="s">
        <v>525</v>
      </c>
      <c r="N135" s="63" t="s">
        <v>526</v>
      </c>
      <c r="O135" s="71" t="s">
        <v>207</v>
      </c>
      <c r="P135" s="63" t="s">
        <v>112</v>
      </c>
      <c r="Q135" s="71"/>
      <c r="S135" s="18" t="str">
        <f t="shared" si="23"/>
        <v>-</v>
      </c>
      <c r="T135" s="18" t="str">
        <f>L135</f>
        <v>Valeur non justifiée ou non stipulée rapport, P≥10W/logement</v>
      </c>
      <c r="U135" s="18" t="str">
        <f>M135</f>
        <v>Valeur non justifiée ou non stipulée rapport, 5≤P&lt;10W/logement</v>
      </c>
      <c r="V135" s="18"/>
      <c r="W135" s="18" t="str">
        <f>N135</f>
        <v>Valeur non justifiée ou non stipulée rapport, P&lt;5W/logement</v>
      </c>
      <c r="X135" s="18" t="str">
        <f>O135</f>
        <v>1 seul circulateur saisi en production individuelle</v>
      </c>
      <c r="Y135" s="18" t="str">
        <f>P135</f>
        <v>Réseau hydraulique - circulateur non saisi en l'absence de réseau intergroupe</v>
      </c>
    </row>
    <row r="136" spans="2:25" ht="30" customHeight="1" x14ac:dyDescent="0.25">
      <c r="B136" s="103"/>
      <c r="C136" s="72" t="s">
        <v>114</v>
      </c>
      <c r="D136" s="67" t="s">
        <v>104</v>
      </c>
      <c r="E136" s="56"/>
      <c r="F136" s="77"/>
      <c r="G136" s="63">
        <f>HLOOKUP(D136,S136:$Y$208,ROWS(S136:$Y$208),FALSE)</f>
        <v>0</v>
      </c>
      <c r="H136" s="67">
        <v>5</v>
      </c>
      <c r="I136" s="63">
        <f t="shared" si="22"/>
        <v>0</v>
      </c>
      <c r="J136" s="71"/>
      <c r="K136" s="63" t="s">
        <v>104</v>
      </c>
      <c r="L136" s="63" t="s">
        <v>480</v>
      </c>
      <c r="M136" s="63" t="s">
        <v>481</v>
      </c>
      <c r="N136" s="63" t="s">
        <v>482</v>
      </c>
      <c r="O136" s="71"/>
      <c r="P136" s="71"/>
      <c r="Q136" s="71"/>
      <c r="S136" s="18" t="str">
        <f t="shared" si="23"/>
        <v>Saisie conforme ou valeur retenue pénalisante</v>
      </c>
      <c r="T136" s="18"/>
      <c r="U136" s="18" t="str">
        <f>L136</f>
        <v>Non stipulé rapport, classe ≥ 1 en volume chauffé</v>
      </c>
      <c r="V136" s="18"/>
      <c r="W136" s="18" t="str">
        <f>M136</f>
        <v>Non stipulé rapport, classe ≥ 2 hors volume chauffé</v>
      </c>
      <c r="X136" s="18"/>
      <c r="Y136" s="18" t="str">
        <f>N136</f>
        <v>Non stipulé rapport, classe ≥ 1 en volume chauffé ET classe ≥ 2 hors volume chauffé</v>
      </c>
    </row>
    <row r="137" spans="2:25" ht="30" customHeight="1" x14ac:dyDescent="0.25">
      <c r="B137" s="44" t="s">
        <v>93</v>
      </c>
      <c r="C137" s="72" t="s">
        <v>95</v>
      </c>
      <c r="D137" s="67" t="s">
        <v>31</v>
      </c>
      <c r="E137" s="56"/>
      <c r="F137" s="77"/>
      <c r="G137" s="63">
        <f>HLOOKUP(D137,S137:$Y$208,ROWS(S137:$Y$208),FALSE)</f>
        <v>0</v>
      </c>
      <c r="H137" s="67">
        <v>10</v>
      </c>
      <c r="I137" s="63">
        <f t="shared" si="22"/>
        <v>0</v>
      </c>
      <c r="J137" s="71"/>
      <c r="K137" s="105" t="s">
        <v>31</v>
      </c>
      <c r="L137" s="81" t="s">
        <v>115</v>
      </c>
      <c r="M137" s="63" t="s">
        <v>116</v>
      </c>
      <c r="N137" s="71"/>
      <c r="O137" s="71"/>
      <c r="P137" s="71"/>
      <c r="Q137" s="71"/>
      <c r="S137" s="18" t="str">
        <f t="shared" si="23"/>
        <v>-</v>
      </c>
      <c r="T137" s="18"/>
      <c r="U137" s="18"/>
      <c r="V137" s="18"/>
      <c r="W137" s="18"/>
      <c r="X137" s="18" t="str">
        <f>L137</f>
        <v>Longueur de distribution intergroupe hors volume chauffé non saisie</v>
      </c>
      <c r="Y137" s="18" t="str">
        <f>M137</f>
        <v>Réseau intergroupe présent mais non renseigné dans l'étude</v>
      </c>
    </row>
    <row r="138" spans="2:25" ht="30" customHeight="1" x14ac:dyDescent="0.25">
      <c r="B138" s="22"/>
      <c r="C138" s="72" t="s">
        <v>96</v>
      </c>
      <c r="D138" s="67" t="s">
        <v>31</v>
      </c>
      <c r="E138" s="56"/>
      <c r="F138" s="77"/>
      <c r="G138" s="63">
        <f>HLOOKUP(D138,S138:$Y$208,ROWS(S138:$Y$208),FALSE)</f>
        <v>0</v>
      </c>
      <c r="H138" s="67">
        <v>5</v>
      </c>
      <c r="I138" s="63">
        <f t="shared" si="22"/>
        <v>0</v>
      </c>
      <c r="J138" s="71"/>
      <c r="K138" s="102" t="s">
        <v>31</v>
      </c>
      <c r="L138" s="63" t="s">
        <v>117</v>
      </c>
      <c r="M138" s="71"/>
      <c r="N138" s="71"/>
      <c r="O138" s="71"/>
      <c r="P138" s="71"/>
      <c r="Q138" s="71"/>
      <c r="S138" s="18" t="str">
        <f t="shared" si="23"/>
        <v>-</v>
      </c>
      <c r="T138" s="18"/>
      <c r="U138" s="18"/>
      <c r="V138" s="18"/>
      <c r="W138" s="18"/>
      <c r="X138" s="18"/>
      <c r="Y138" s="18" t="str">
        <f>L138</f>
        <v>Circulateur non pris en compte</v>
      </c>
    </row>
    <row r="139" spans="2:25" ht="30" customHeight="1" x14ac:dyDescent="0.25">
      <c r="B139" s="106"/>
      <c r="C139" s="72" t="s">
        <v>114</v>
      </c>
      <c r="D139" s="67" t="s">
        <v>104</v>
      </c>
      <c r="E139" s="56"/>
      <c r="F139" s="77"/>
      <c r="G139" s="63">
        <f>HLOOKUP(D139,S139:$Y$208,ROWS(S139:$Y$208),FALSE)</f>
        <v>0</v>
      </c>
      <c r="H139" s="67">
        <v>5</v>
      </c>
      <c r="I139" s="63">
        <f t="shared" si="22"/>
        <v>0</v>
      </c>
      <c r="J139" s="71"/>
      <c r="K139" s="63" t="s">
        <v>104</v>
      </c>
      <c r="L139" s="63" t="s">
        <v>480</v>
      </c>
      <c r="M139" s="63" t="s">
        <v>481</v>
      </c>
      <c r="N139" s="63" t="s">
        <v>482</v>
      </c>
      <c r="O139" s="71"/>
      <c r="P139" s="71"/>
      <c r="Q139" s="71"/>
      <c r="S139" s="18" t="str">
        <f t="shared" si="23"/>
        <v>Saisie conforme ou valeur retenue pénalisante</v>
      </c>
      <c r="T139" s="18"/>
      <c r="U139" s="18" t="str">
        <f>L139</f>
        <v>Non stipulé rapport, classe ≥ 1 en volume chauffé</v>
      </c>
      <c r="V139" s="18"/>
      <c r="W139" s="18" t="str">
        <f>M139</f>
        <v>Non stipulé rapport, classe ≥ 2 hors volume chauffé</v>
      </c>
      <c r="X139" s="18"/>
      <c r="Y139" s="18" t="str">
        <f>N139</f>
        <v>Non stipulé rapport, classe ≥ 1 en volume chauffé ET classe ≥ 2 hors volume chauffé</v>
      </c>
    </row>
    <row r="140" spans="2:25" ht="30" customHeight="1" x14ac:dyDescent="0.25">
      <c r="B140" s="87" t="s">
        <v>5</v>
      </c>
      <c r="C140" s="107"/>
      <c r="D140" s="89"/>
      <c r="E140" s="89"/>
      <c r="F140" s="77"/>
      <c r="G140" s="94"/>
      <c r="H140" s="123"/>
      <c r="I140" s="94"/>
      <c r="J140" s="71"/>
      <c r="K140" s="71"/>
      <c r="L140" s="71"/>
      <c r="M140" s="71"/>
      <c r="N140" s="71"/>
      <c r="O140" s="71"/>
      <c r="P140" s="71"/>
      <c r="Q140" s="71"/>
      <c r="S140" s="18"/>
      <c r="T140" s="18"/>
      <c r="U140" s="18"/>
      <c r="V140" s="18"/>
      <c r="W140" s="18"/>
      <c r="X140" s="18"/>
      <c r="Y140" s="18"/>
    </row>
    <row r="141" spans="2:25" ht="30" customHeight="1" x14ac:dyDescent="0.25">
      <c r="B141" s="35" t="s">
        <v>75</v>
      </c>
      <c r="C141" s="78" t="s">
        <v>122</v>
      </c>
      <c r="D141" s="63" t="s">
        <v>77</v>
      </c>
      <c r="E141" s="63"/>
      <c r="F141" s="71"/>
      <c r="G141" s="63">
        <f>HLOOKUP(D141,S141:$Y$208,ROWS(S141:$Y$208),FALSE)</f>
        <v>0</v>
      </c>
      <c r="H141" s="67">
        <v>15</v>
      </c>
      <c r="I141" s="63">
        <f>G141*H141</f>
        <v>0</v>
      </c>
      <c r="J141" s="71"/>
      <c r="K141" s="63" t="s">
        <v>77</v>
      </c>
      <c r="L141" s="95" t="s">
        <v>78</v>
      </c>
      <c r="M141" s="71"/>
      <c r="N141" s="71"/>
      <c r="O141" s="71"/>
      <c r="P141" s="71"/>
      <c r="Q141" s="71"/>
      <c r="S141" s="18" t="str">
        <f>K141</f>
        <v>Concordance entre rapport et étude thermique</v>
      </c>
      <c r="T141" s="18"/>
      <c r="U141" s="18"/>
      <c r="V141" s="18"/>
      <c r="W141" s="18"/>
      <c r="X141" s="18"/>
      <c r="Y141" s="18" t="str">
        <f>L141</f>
        <v>Incohérence entre rapport et étude thermique</v>
      </c>
    </row>
    <row r="142" spans="2:25" ht="30" customHeight="1" x14ac:dyDescent="0.25">
      <c r="B142" s="23" t="s">
        <v>138</v>
      </c>
      <c r="C142" s="108" t="s">
        <v>133</v>
      </c>
      <c r="D142" s="95" t="s">
        <v>81</v>
      </c>
      <c r="E142" s="56"/>
      <c r="F142" s="77"/>
      <c r="G142" s="63">
        <f>HLOOKUP(D142,S142:$Y$208,ROWS(S142:$Y$208),FALSE)</f>
        <v>0</v>
      </c>
      <c r="H142" s="67">
        <v>10</v>
      </c>
      <c r="I142" s="63">
        <f>G142*H142</f>
        <v>0</v>
      </c>
      <c r="J142" s="71"/>
      <c r="K142" s="63" t="s">
        <v>81</v>
      </c>
      <c r="L142" s="63" t="s">
        <v>471</v>
      </c>
      <c r="M142" s="63" t="s">
        <v>422</v>
      </c>
      <c r="N142" s="63" t="s">
        <v>423</v>
      </c>
      <c r="O142" s="63" t="s">
        <v>271</v>
      </c>
      <c r="P142" s="71"/>
      <c r="Q142" s="71"/>
      <c r="S142" s="18" t="str">
        <f>K142</f>
        <v>Saisie conforme ou valeurs retenues pénalisantes</v>
      </c>
      <c r="T142" s="18" t="str">
        <f>L142</f>
        <v>Erreur ≤ 5%</v>
      </c>
      <c r="U142" s="18"/>
      <c r="V142" s="18" t="str">
        <f>M142</f>
        <v>5% &lt; Erreur ≤ 10%</v>
      </c>
      <c r="W142" s="18"/>
      <c r="X142" s="18" t="str">
        <f>N142</f>
        <v>10% &lt; Erreur ≤ 20%</v>
      </c>
      <c r="Y142" s="18" t="str">
        <f>O142</f>
        <v>Erreur &gt;20%</v>
      </c>
    </row>
    <row r="143" spans="2:25" ht="30" customHeight="1" x14ac:dyDescent="0.25">
      <c r="B143" s="45"/>
      <c r="C143" s="109" t="s">
        <v>239</v>
      </c>
      <c r="D143" s="37"/>
      <c r="E143" s="63"/>
      <c r="F143" s="71"/>
      <c r="G143" s="63"/>
      <c r="H143" s="67"/>
      <c r="I143" s="67"/>
      <c r="J143" s="71"/>
      <c r="K143" s="63"/>
      <c r="L143" s="63"/>
      <c r="M143" s="71"/>
      <c r="N143" s="71"/>
      <c r="O143" s="71"/>
      <c r="P143" s="71"/>
      <c r="Q143" s="71"/>
      <c r="S143" s="18"/>
      <c r="T143" s="18"/>
      <c r="U143" s="18"/>
      <c r="V143" s="18"/>
      <c r="W143" s="18"/>
      <c r="X143" s="18"/>
      <c r="Y143" s="18"/>
    </row>
    <row r="144" spans="2:25" ht="30" customHeight="1" x14ac:dyDescent="0.25">
      <c r="B144" s="45"/>
      <c r="C144" s="109" t="s">
        <v>240</v>
      </c>
      <c r="D144" s="37"/>
      <c r="E144" s="63"/>
      <c r="F144" s="71"/>
      <c r="G144" s="63"/>
      <c r="H144" s="67"/>
      <c r="I144" s="67"/>
      <c r="J144" s="71"/>
      <c r="K144" s="63"/>
      <c r="L144" s="63"/>
      <c r="M144" s="71"/>
      <c r="N144" s="71"/>
      <c r="O144" s="71"/>
      <c r="P144" s="71"/>
      <c r="Q144" s="71"/>
      <c r="S144" s="18"/>
      <c r="T144" s="18"/>
      <c r="U144" s="18"/>
      <c r="V144" s="18"/>
      <c r="W144" s="18"/>
      <c r="X144" s="18"/>
      <c r="Y144" s="18"/>
    </row>
    <row r="145" spans="2:25" ht="30" customHeight="1" x14ac:dyDescent="0.25">
      <c r="B145" s="45"/>
      <c r="C145" s="40" t="s">
        <v>249</v>
      </c>
      <c r="D145" s="82" t="e">
        <f>IF(D144&gt;D143,"Valeur retenue pénalisante",(D143-D144)/D144)</f>
        <v>#DIV/0!</v>
      </c>
      <c r="E145" s="63"/>
      <c r="F145" s="71"/>
      <c r="G145" s="63"/>
      <c r="H145" s="67"/>
      <c r="I145" s="67"/>
      <c r="J145" s="71"/>
      <c r="K145" s="63"/>
      <c r="L145" s="63"/>
      <c r="M145" s="71"/>
      <c r="N145" s="71"/>
      <c r="O145" s="71"/>
      <c r="P145" s="71"/>
      <c r="Q145" s="71"/>
      <c r="S145" s="18"/>
      <c r="T145" s="18"/>
      <c r="U145" s="18"/>
      <c r="V145" s="18"/>
      <c r="W145" s="18"/>
      <c r="X145" s="18"/>
      <c r="Y145" s="18"/>
    </row>
    <row r="146" spans="2:25" ht="30" customHeight="1" x14ac:dyDescent="0.25">
      <c r="B146" s="24"/>
      <c r="C146" s="110" t="s">
        <v>82</v>
      </c>
      <c r="D146" s="63" t="s">
        <v>65</v>
      </c>
      <c r="E146" s="56"/>
      <c r="F146" s="77"/>
      <c r="G146" s="63">
        <f>HLOOKUP(D146,S146:$Y$208,ROWS(S146:$Y$208),FALSE)</f>
        <v>0</v>
      </c>
      <c r="H146" s="67">
        <v>10</v>
      </c>
      <c r="I146" s="63">
        <f>G146*H146</f>
        <v>0</v>
      </c>
      <c r="J146" s="71"/>
      <c r="K146" s="63" t="s">
        <v>65</v>
      </c>
      <c r="L146" s="63" t="s">
        <v>85</v>
      </c>
      <c r="M146" s="95" t="s">
        <v>83</v>
      </c>
      <c r="N146" s="63" t="s">
        <v>84</v>
      </c>
      <c r="O146" s="71"/>
      <c r="P146" s="71"/>
      <c r="Q146" s="71"/>
      <c r="S146" s="18" t="str">
        <f>K146</f>
        <v>Saisie conforme</v>
      </c>
      <c r="T146" s="18"/>
      <c r="U146" s="18" t="str">
        <f>L146</f>
        <v>Performance retenue certifiée au lieu de justifiée</v>
      </c>
      <c r="V146" s="18"/>
      <c r="W146" s="18"/>
      <c r="X146" s="18" t="str">
        <f>M146</f>
        <v>Performance retenue justifiée sans justificatif</v>
      </c>
      <c r="Y146" s="18" t="str">
        <f>N146</f>
        <v>Performance retenue certifiée sans certificat</v>
      </c>
    </row>
    <row r="147" spans="2:25" ht="30" customHeight="1" x14ac:dyDescent="0.25">
      <c r="B147" s="25"/>
      <c r="C147" s="108" t="s">
        <v>134</v>
      </c>
      <c r="D147" s="63" t="s">
        <v>135</v>
      </c>
      <c r="E147" s="56"/>
      <c r="F147" s="77"/>
      <c r="G147" s="63">
        <f>HLOOKUP(D147,S147:$Y$208,ROWS(S147:$Y$208),FALSE)</f>
        <v>0</v>
      </c>
      <c r="H147" s="67">
        <v>10</v>
      </c>
      <c r="I147" s="63">
        <f>G147*H147</f>
        <v>0</v>
      </c>
      <c r="J147" s="71"/>
      <c r="K147" s="63" t="s">
        <v>135</v>
      </c>
      <c r="L147" s="63" t="s">
        <v>136</v>
      </c>
      <c r="M147" s="71"/>
      <c r="N147" s="71"/>
      <c r="O147" s="71"/>
      <c r="P147" s="71"/>
      <c r="Q147" s="71"/>
      <c r="S147" s="18" t="str">
        <f>K147</f>
        <v>Saisie conforme ou sans objet</v>
      </c>
      <c r="T147" s="18"/>
      <c r="U147" s="18"/>
      <c r="V147" s="18"/>
      <c r="W147" s="18"/>
      <c r="X147" s="18"/>
      <c r="Y147" s="18" t="str">
        <f>L147</f>
        <v>Non saisi</v>
      </c>
    </row>
    <row r="148" spans="2:25" ht="30" customHeight="1" x14ac:dyDescent="0.25">
      <c r="B148" s="23" t="s">
        <v>126</v>
      </c>
      <c r="C148" s="78" t="s">
        <v>17</v>
      </c>
      <c r="D148" s="95" t="s">
        <v>65</v>
      </c>
      <c r="E148" s="56"/>
      <c r="F148" s="77"/>
      <c r="G148" s="63">
        <f>HLOOKUP(D148,S148:$Y$208,ROWS(S148:$Y$208),FALSE)</f>
        <v>0</v>
      </c>
      <c r="H148" s="67">
        <v>15</v>
      </c>
      <c r="I148" s="63">
        <f>G148*H148</f>
        <v>0</v>
      </c>
      <c r="J148" s="71"/>
      <c r="K148" s="63" t="s">
        <v>65</v>
      </c>
      <c r="L148" s="63" t="s">
        <v>483</v>
      </c>
      <c r="M148" s="63" t="s">
        <v>279</v>
      </c>
      <c r="N148" s="63" t="s">
        <v>127</v>
      </c>
      <c r="O148" s="71"/>
      <c r="P148" s="71"/>
      <c r="Q148" s="71"/>
      <c r="S148" s="18" t="str">
        <f>K148</f>
        <v>Saisie conforme</v>
      </c>
      <c r="T148" s="18"/>
      <c r="U148" s="18" t="str">
        <f>L148</f>
        <v>10 &lt; Erreur ≤ 20% de la valeur rapport</v>
      </c>
      <c r="V148" s="18"/>
      <c r="W148" s="18" t="str">
        <f>M148</f>
        <v>Erreur &gt; 20% de la valeur rapport</v>
      </c>
      <c r="X148" s="18"/>
      <c r="Y148" s="18" t="str">
        <f>N148</f>
        <v>Ballon non saisi (base et/ou appoint)</v>
      </c>
    </row>
    <row r="149" spans="2:25" ht="30" customHeight="1" x14ac:dyDescent="0.25">
      <c r="B149" s="45"/>
      <c r="C149" s="39" t="s">
        <v>241</v>
      </c>
      <c r="D149" s="37"/>
      <c r="E149" s="63"/>
      <c r="F149" s="71"/>
      <c r="G149" s="63"/>
      <c r="H149" s="67"/>
      <c r="I149" s="67"/>
      <c r="J149" s="71"/>
      <c r="K149" s="63"/>
      <c r="L149" s="63"/>
      <c r="M149" s="71"/>
      <c r="N149" s="71"/>
      <c r="O149" s="71"/>
      <c r="P149" s="71"/>
      <c r="Q149" s="71"/>
      <c r="S149" s="18"/>
      <c r="T149" s="18"/>
      <c r="U149" s="18"/>
      <c r="V149" s="18"/>
      <c r="W149" s="18"/>
      <c r="X149" s="18"/>
      <c r="Y149" s="18"/>
    </row>
    <row r="150" spans="2:25" ht="30" customHeight="1" x14ac:dyDescent="0.25">
      <c r="B150" s="45"/>
      <c r="C150" s="39" t="s">
        <v>242</v>
      </c>
      <c r="D150" s="37"/>
      <c r="E150" s="63"/>
      <c r="F150" s="71"/>
      <c r="G150" s="63"/>
      <c r="H150" s="67"/>
      <c r="I150" s="67"/>
      <c r="J150" s="71"/>
      <c r="K150" s="63"/>
      <c r="L150" s="63"/>
      <c r="M150" s="71"/>
      <c r="N150" s="71"/>
      <c r="O150" s="71"/>
      <c r="P150" s="71"/>
      <c r="Q150" s="71"/>
      <c r="S150" s="18"/>
      <c r="T150" s="18"/>
      <c r="U150" s="18"/>
      <c r="V150" s="18"/>
      <c r="W150" s="18"/>
      <c r="X150" s="18"/>
      <c r="Y150" s="18"/>
    </row>
    <row r="151" spans="2:25" ht="30" customHeight="1" x14ac:dyDescent="0.25">
      <c r="B151" s="45"/>
      <c r="C151" s="40" t="s">
        <v>249</v>
      </c>
      <c r="D151" s="82" t="e">
        <f>ABS((D149-D150)/D150)</f>
        <v>#DIV/0!</v>
      </c>
      <c r="E151" s="63"/>
      <c r="F151" s="71"/>
      <c r="G151" s="63"/>
      <c r="H151" s="67"/>
      <c r="I151" s="67"/>
      <c r="J151" s="71"/>
      <c r="K151" s="63"/>
      <c r="L151" s="63"/>
      <c r="M151" s="71"/>
      <c r="N151" s="71"/>
      <c r="O151" s="71"/>
      <c r="P151" s="71"/>
      <c r="Q151" s="71"/>
      <c r="S151" s="18"/>
      <c r="T151" s="18"/>
      <c r="U151" s="18"/>
      <c r="V151" s="18"/>
      <c r="W151" s="18"/>
      <c r="X151" s="18"/>
      <c r="Y151" s="18"/>
    </row>
    <row r="152" spans="2:25" ht="30" customHeight="1" x14ac:dyDescent="0.25">
      <c r="B152" s="24"/>
      <c r="C152" s="78" t="s">
        <v>18</v>
      </c>
      <c r="D152" s="95" t="s">
        <v>104</v>
      </c>
      <c r="E152" s="56"/>
      <c r="F152" s="77"/>
      <c r="G152" s="63">
        <f>HLOOKUP(D152,S152:$Y$208,ROWS(S152:$Y$208),FALSE)</f>
        <v>0</v>
      </c>
      <c r="H152" s="67">
        <v>10</v>
      </c>
      <c r="I152" s="63">
        <f>G152*H152</f>
        <v>0</v>
      </c>
      <c r="J152" s="71"/>
      <c r="K152" s="63" t="s">
        <v>104</v>
      </c>
      <c r="L152" s="63" t="s">
        <v>128</v>
      </c>
      <c r="M152" s="63" t="s">
        <v>130</v>
      </c>
      <c r="N152" s="63" t="s">
        <v>129</v>
      </c>
      <c r="O152" s="71"/>
      <c r="P152" s="71"/>
      <c r="Q152" s="71"/>
      <c r="S152" s="18" t="str">
        <f>K152</f>
        <v>Saisie conforme ou valeur retenue pénalisante</v>
      </c>
      <c r="T152" s="18"/>
      <c r="U152" s="18"/>
      <c r="V152" s="18" t="str">
        <f>L152</f>
        <v>Valeur retenue certifiée au lieu de justifiée</v>
      </c>
      <c r="W152" s="18"/>
      <c r="X152" s="18" t="str">
        <f>M152</f>
        <v>Valeur retenue justifiée sans justificatif</v>
      </c>
      <c r="Y152" s="18" t="str">
        <f>N152</f>
        <v>Valeur retenue certifiée sans certificat</v>
      </c>
    </row>
    <row r="153" spans="2:25" ht="30" customHeight="1" x14ac:dyDescent="0.25">
      <c r="B153" s="45"/>
      <c r="C153" s="39" t="s">
        <v>243</v>
      </c>
      <c r="D153" s="37"/>
      <c r="E153" s="63"/>
      <c r="F153" s="71"/>
      <c r="G153" s="63"/>
      <c r="H153" s="67"/>
      <c r="I153" s="67"/>
      <c r="J153" s="71"/>
      <c r="K153" s="63"/>
      <c r="L153" s="63"/>
      <c r="M153" s="71"/>
      <c r="N153" s="71"/>
      <c r="O153" s="71"/>
      <c r="P153" s="71"/>
      <c r="Q153" s="71"/>
      <c r="S153" s="18"/>
      <c r="T153" s="18"/>
      <c r="U153" s="18"/>
      <c r="V153" s="18"/>
      <c r="W153" s="18"/>
      <c r="X153" s="18"/>
      <c r="Y153" s="18"/>
    </row>
    <row r="154" spans="2:25" ht="30" customHeight="1" x14ac:dyDescent="0.25">
      <c r="B154" s="45"/>
      <c r="C154" s="39" t="s">
        <v>244</v>
      </c>
      <c r="D154" s="37"/>
      <c r="E154" s="63"/>
      <c r="F154" s="71"/>
      <c r="G154" s="63"/>
      <c r="H154" s="67"/>
      <c r="I154" s="67"/>
      <c r="J154" s="71"/>
      <c r="K154" s="63"/>
      <c r="L154" s="63"/>
      <c r="M154" s="71"/>
      <c r="N154" s="71"/>
      <c r="O154" s="71"/>
      <c r="P154" s="71"/>
      <c r="Q154" s="71"/>
      <c r="S154" s="18"/>
      <c r="T154" s="18"/>
      <c r="U154" s="18"/>
      <c r="V154" s="18"/>
      <c r="W154" s="18"/>
      <c r="X154" s="18"/>
      <c r="Y154" s="18"/>
    </row>
    <row r="155" spans="2:25" ht="30" customHeight="1" x14ac:dyDescent="0.25">
      <c r="B155" s="45"/>
      <c r="C155" s="40" t="s">
        <v>249</v>
      </c>
      <c r="D155" s="82" t="e">
        <f>IF(D154&lt;D153,"Valeur retenue pénalisante",-(D153-D154)/D154)</f>
        <v>#DIV/0!</v>
      </c>
      <c r="E155" s="63"/>
      <c r="F155" s="71"/>
      <c r="G155" s="63"/>
      <c r="H155" s="67"/>
      <c r="I155" s="67"/>
      <c r="J155" s="71"/>
      <c r="K155" s="63"/>
      <c r="L155" s="63"/>
      <c r="M155" s="71"/>
      <c r="N155" s="71"/>
      <c r="O155" s="71"/>
      <c r="P155" s="71"/>
      <c r="Q155" s="71"/>
      <c r="S155" s="18"/>
      <c r="T155" s="18"/>
      <c r="U155" s="18"/>
      <c r="V155" s="18"/>
      <c r="W155" s="18"/>
      <c r="X155" s="18"/>
      <c r="Y155" s="18"/>
    </row>
    <row r="156" spans="2:25" ht="30" customHeight="1" x14ac:dyDescent="0.25">
      <c r="B156" s="24"/>
      <c r="C156" s="110" t="s">
        <v>137</v>
      </c>
      <c r="D156" s="102" t="s">
        <v>31</v>
      </c>
      <c r="E156" s="56"/>
      <c r="F156" s="77"/>
      <c r="G156" s="63">
        <f>HLOOKUP(D156,S156:$Y$208,ROWS(S156:$Y$208),FALSE)</f>
        <v>0</v>
      </c>
      <c r="H156" s="67">
        <v>20</v>
      </c>
      <c r="I156" s="63">
        <f>G156*H156</f>
        <v>0</v>
      </c>
      <c r="J156" s="71"/>
      <c r="K156" s="102" t="s">
        <v>31</v>
      </c>
      <c r="L156" s="63" t="s">
        <v>86</v>
      </c>
      <c r="M156" s="71"/>
      <c r="N156" s="71"/>
      <c r="O156" s="71"/>
      <c r="P156" s="71"/>
      <c r="Q156" s="71"/>
      <c r="S156" s="17" t="str">
        <f>K156</f>
        <v>-</v>
      </c>
      <c r="T156" s="18"/>
      <c r="U156" s="18"/>
      <c r="V156" s="18"/>
      <c r="W156" s="18"/>
      <c r="X156" s="18"/>
      <c r="Y156" s="18" t="str">
        <f>L156</f>
        <v>Saisie en volume chauffé au lieu de hors volume chauffé</v>
      </c>
    </row>
    <row r="157" spans="2:25" ht="30" customHeight="1" x14ac:dyDescent="0.25">
      <c r="B157" s="24"/>
      <c r="C157" s="96" t="s">
        <v>44</v>
      </c>
      <c r="D157" s="63" t="s">
        <v>65</v>
      </c>
      <c r="E157" s="56"/>
      <c r="F157" s="77"/>
      <c r="G157" s="63">
        <f>HLOOKUP(D157,S157:$Y$208,ROWS(S157:$Y$208),FALSE)</f>
        <v>0</v>
      </c>
      <c r="H157" s="67">
        <v>10</v>
      </c>
      <c r="I157" s="63">
        <f>G157*H157</f>
        <v>0</v>
      </c>
      <c r="J157" s="71"/>
      <c r="K157" s="63" t="s">
        <v>65</v>
      </c>
      <c r="L157" s="63" t="s">
        <v>131</v>
      </c>
      <c r="M157" s="71"/>
      <c r="N157" s="71"/>
      <c r="O157" s="71"/>
      <c r="P157" s="71"/>
      <c r="Q157" s="71"/>
      <c r="S157" s="18" t="str">
        <f>K157</f>
        <v>Saisie conforme</v>
      </c>
      <c r="T157" s="18"/>
      <c r="U157" s="18"/>
      <c r="V157" s="18"/>
      <c r="W157" s="18"/>
      <c r="X157" s="18"/>
      <c r="Y157" s="18" t="str">
        <f>L157</f>
        <v>Chauffage de nuit sans justificatif</v>
      </c>
    </row>
    <row r="158" spans="2:25" ht="30" customHeight="1" x14ac:dyDescent="0.25">
      <c r="B158" s="24"/>
      <c r="C158" s="108" t="s">
        <v>236</v>
      </c>
      <c r="D158" s="63" t="s">
        <v>135</v>
      </c>
      <c r="E158" s="56"/>
      <c r="F158" s="77"/>
      <c r="G158" s="63">
        <f>HLOOKUP(D158,S158:$Y$208,ROWS(S158:$Y$208),FALSE)</f>
        <v>0</v>
      </c>
      <c r="H158" s="67">
        <v>10</v>
      </c>
      <c r="I158" s="63">
        <f>G158*H158</f>
        <v>0</v>
      </c>
      <c r="J158" s="71"/>
      <c r="K158" s="63" t="s">
        <v>135</v>
      </c>
      <c r="L158" s="63" t="s">
        <v>484</v>
      </c>
      <c r="M158" s="63" t="s">
        <v>132</v>
      </c>
      <c r="N158" s="71"/>
      <c r="O158" s="71"/>
      <c r="P158" s="71"/>
      <c r="Q158" s="71"/>
      <c r="S158" s="18" t="str">
        <f>K158</f>
        <v>Saisie conforme ou sans objet</v>
      </c>
      <c r="T158" s="18"/>
      <c r="U158" s="18"/>
      <c r="V158" s="18" t="str">
        <f>L158</f>
        <v>Erreur ≥ 10% sur la valeur certifiée</v>
      </c>
      <c r="W158" s="18"/>
      <c r="X158" s="18"/>
      <c r="Y158" s="18" t="str">
        <f>M158</f>
        <v>Valeur saisie sans justificatif (0,5 par défaut)</v>
      </c>
    </row>
    <row r="159" spans="2:25" ht="30" customHeight="1" x14ac:dyDescent="0.25">
      <c r="B159" s="23" t="s">
        <v>45</v>
      </c>
      <c r="C159" s="108" t="s">
        <v>46</v>
      </c>
      <c r="D159" s="95" t="s">
        <v>235</v>
      </c>
      <c r="E159" s="56"/>
      <c r="F159" s="77"/>
      <c r="G159" s="63">
        <f>HLOOKUP(D159,S159:$Y$208,ROWS(S159:$Y$208),FALSE)</f>
        <v>0</v>
      </c>
      <c r="H159" s="67">
        <v>15</v>
      </c>
      <c r="I159" s="63">
        <f>G159*H159</f>
        <v>0</v>
      </c>
      <c r="J159" s="71"/>
      <c r="K159" s="63" t="s">
        <v>235</v>
      </c>
      <c r="L159" s="63" t="s">
        <v>485</v>
      </c>
      <c r="M159" s="63" t="s">
        <v>276</v>
      </c>
      <c r="N159" s="71"/>
      <c r="O159" s="71"/>
      <c r="P159" s="71"/>
      <c r="Q159" s="71"/>
      <c r="S159" s="18" t="str">
        <f>K159</f>
        <v>Saisie conforme, sans objet ou valeur pénalisante retenue</v>
      </c>
      <c r="T159" s="18"/>
      <c r="U159" s="18"/>
      <c r="V159" s="18" t="str">
        <f>L159</f>
        <v>10 &lt; Erreur ≤ 20%</v>
      </c>
      <c r="W159" s="18"/>
      <c r="X159" s="18"/>
      <c r="Y159" s="18" t="str">
        <f>M159</f>
        <v>Erreur &gt; 20%</v>
      </c>
    </row>
    <row r="160" spans="2:25" ht="30" customHeight="1" x14ac:dyDescent="0.25">
      <c r="B160" s="45"/>
      <c r="C160" s="109" t="s">
        <v>233</v>
      </c>
      <c r="D160" s="37"/>
      <c r="E160" s="63"/>
      <c r="F160" s="71"/>
      <c r="G160" s="63"/>
      <c r="H160" s="67"/>
      <c r="I160" s="67"/>
      <c r="J160" s="71"/>
      <c r="K160" s="63"/>
      <c r="L160" s="63"/>
      <c r="M160" s="71"/>
      <c r="N160" s="71"/>
      <c r="O160" s="71"/>
      <c r="P160" s="71"/>
      <c r="Q160" s="71"/>
      <c r="S160" s="18"/>
      <c r="T160" s="18"/>
      <c r="U160" s="18"/>
      <c r="V160" s="18"/>
      <c r="W160" s="18"/>
      <c r="X160" s="18"/>
      <c r="Y160" s="18"/>
    </row>
    <row r="161" spans="2:25" ht="30" customHeight="1" x14ac:dyDescent="0.25">
      <c r="B161" s="45"/>
      <c r="C161" s="109" t="s">
        <v>234</v>
      </c>
      <c r="D161" s="37"/>
      <c r="E161" s="63"/>
      <c r="F161" s="71"/>
      <c r="G161" s="63"/>
      <c r="H161" s="67"/>
      <c r="I161" s="67"/>
      <c r="J161" s="71"/>
      <c r="K161" s="63"/>
      <c r="L161" s="63"/>
      <c r="M161" s="71"/>
      <c r="N161" s="71"/>
      <c r="O161" s="71"/>
      <c r="P161" s="71"/>
      <c r="Q161" s="71"/>
      <c r="S161" s="18"/>
      <c r="T161" s="18"/>
      <c r="U161" s="18"/>
      <c r="V161" s="18"/>
      <c r="W161" s="18"/>
      <c r="X161" s="18"/>
      <c r="Y161" s="18"/>
    </row>
    <row r="162" spans="2:25" ht="30" customHeight="1" x14ac:dyDescent="0.25">
      <c r="B162" s="45"/>
      <c r="C162" s="111" t="s">
        <v>249</v>
      </c>
      <c r="D162" s="82" t="e">
        <f>IF(D161&gt;D160,"Valeur retenue pénalisante",(D160-D161)/D161)</f>
        <v>#DIV/0!</v>
      </c>
      <c r="E162" s="63"/>
      <c r="F162" s="71"/>
      <c r="G162" s="63"/>
      <c r="H162" s="67"/>
      <c r="I162" s="67"/>
      <c r="J162" s="71"/>
      <c r="K162" s="63"/>
      <c r="L162" s="63"/>
      <c r="M162" s="71"/>
      <c r="N162" s="71"/>
      <c r="O162" s="71"/>
      <c r="P162" s="71"/>
      <c r="Q162" s="71"/>
      <c r="S162" s="18"/>
      <c r="T162" s="18"/>
      <c r="U162" s="18"/>
      <c r="V162" s="18"/>
      <c r="W162" s="18"/>
      <c r="X162" s="18"/>
      <c r="Y162" s="18"/>
    </row>
    <row r="163" spans="2:25" ht="30" customHeight="1" x14ac:dyDescent="0.25">
      <c r="B163" s="24"/>
      <c r="C163" s="112" t="s">
        <v>52</v>
      </c>
      <c r="D163" s="63" t="s">
        <v>65</v>
      </c>
      <c r="E163" s="56"/>
      <c r="F163" s="77"/>
      <c r="G163" s="63">
        <f>HLOOKUP(D163,S163:$Y$208,ROWS(S163:$Y$208),FALSE)</f>
        <v>0</v>
      </c>
      <c r="H163" s="67">
        <v>15</v>
      </c>
      <c r="I163" s="63">
        <f>G163*H163</f>
        <v>0</v>
      </c>
      <c r="J163" s="71"/>
      <c r="K163" s="63" t="s">
        <v>65</v>
      </c>
      <c r="L163" s="63" t="s">
        <v>486</v>
      </c>
      <c r="M163" s="63" t="s">
        <v>487</v>
      </c>
      <c r="N163" s="63" t="s">
        <v>488</v>
      </c>
      <c r="O163" s="71"/>
      <c r="P163" s="71"/>
      <c r="Q163" s="71"/>
      <c r="S163" s="18" t="str">
        <f>K163</f>
        <v>Saisie conforme</v>
      </c>
      <c r="T163" s="18"/>
      <c r="U163" s="18"/>
      <c r="V163" s="18" t="str">
        <f>L163</f>
        <v>Erreur sur l'inclinaison ≥10°</v>
      </c>
      <c r="W163" s="18"/>
      <c r="X163" s="18" t="str">
        <f>M163</f>
        <v>Erreur sur l'orientation ≥45°</v>
      </c>
      <c r="Y163" s="18" t="str">
        <f>N163</f>
        <v>Erreur sur l'orientation ≥45° ET l'inclinaison ≥10°</v>
      </c>
    </row>
    <row r="164" spans="2:25" ht="30" customHeight="1" x14ac:dyDescent="0.25">
      <c r="B164" s="24"/>
      <c r="C164" s="108" t="s">
        <v>47</v>
      </c>
      <c r="D164" s="63" t="s">
        <v>104</v>
      </c>
      <c r="E164" s="56"/>
      <c r="F164" s="77"/>
      <c r="G164" s="63">
        <f>HLOOKUP(D164,S164:$Y$208,ROWS(S164:$Y$208),FALSE)</f>
        <v>0</v>
      </c>
      <c r="H164" s="67">
        <v>15</v>
      </c>
      <c r="I164" s="63">
        <f>G164*H164</f>
        <v>0</v>
      </c>
      <c r="J164" s="71"/>
      <c r="K164" s="63" t="s">
        <v>104</v>
      </c>
      <c r="L164" s="63" t="s">
        <v>489</v>
      </c>
      <c r="M164" s="63" t="s">
        <v>490</v>
      </c>
      <c r="N164" s="71"/>
      <c r="O164" s="71"/>
      <c r="P164" s="71"/>
      <c r="Q164" s="71"/>
      <c r="S164" s="18" t="str">
        <f>K164</f>
        <v>Saisie conforme ou valeur retenue pénalisante</v>
      </c>
      <c r="T164" s="18"/>
      <c r="U164" s="18"/>
      <c r="V164" s="18" t="str">
        <f>L164</f>
        <v>Erreur ≥ 5%</v>
      </c>
      <c r="W164" s="18"/>
      <c r="X164" s="18"/>
      <c r="Y164" s="18" t="str">
        <f>M164</f>
        <v>Erreur ≥10%</v>
      </c>
    </row>
    <row r="165" spans="2:25" ht="30" customHeight="1" x14ac:dyDescent="0.25">
      <c r="B165" s="45"/>
      <c r="C165" s="109" t="s">
        <v>226</v>
      </c>
      <c r="D165" s="37"/>
      <c r="E165" s="63"/>
      <c r="F165" s="71"/>
      <c r="G165" s="63"/>
      <c r="H165" s="67"/>
      <c r="I165" s="67"/>
      <c r="J165" s="71"/>
      <c r="K165" s="63"/>
      <c r="L165" s="63"/>
      <c r="M165" s="71"/>
      <c r="N165" s="71"/>
      <c r="O165" s="71"/>
      <c r="P165" s="71"/>
      <c r="Q165" s="71"/>
      <c r="S165" s="18"/>
      <c r="T165" s="18"/>
      <c r="U165" s="18"/>
      <c r="V165" s="18"/>
      <c r="W165" s="18"/>
      <c r="X165" s="18"/>
      <c r="Y165" s="18"/>
    </row>
    <row r="166" spans="2:25" ht="30" customHeight="1" x14ac:dyDescent="0.25">
      <c r="B166" s="45"/>
      <c r="C166" s="109" t="s">
        <v>227</v>
      </c>
      <c r="D166" s="37"/>
      <c r="E166" s="63"/>
      <c r="F166" s="71"/>
      <c r="G166" s="63"/>
      <c r="H166" s="67"/>
      <c r="I166" s="67"/>
      <c r="J166" s="71"/>
      <c r="K166" s="63"/>
      <c r="L166" s="63"/>
      <c r="M166" s="71"/>
      <c r="N166" s="71"/>
      <c r="O166" s="71"/>
      <c r="P166" s="71"/>
      <c r="Q166" s="71"/>
      <c r="S166" s="18"/>
      <c r="T166" s="18"/>
      <c r="U166" s="18"/>
      <c r="V166" s="18"/>
      <c r="W166" s="18"/>
      <c r="X166" s="18"/>
      <c r="Y166" s="18"/>
    </row>
    <row r="167" spans="2:25" ht="30" customHeight="1" x14ac:dyDescent="0.25">
      <c r="B167" s="45"/>
      <c r="C167" s="111" t="s">
        <v>249</v>
      </c>
      <c r="D167" s="82" t="e">
        <f>IF(D166&gt;D165,"Valeur retenue pénalisante",(D165-D166)/D166)</f>
        <v>#DIV/0!</v>
      </c>
      <c r="E167" s="63"/>
      <c r="F167" s="71"/>
      <c r="G167" s="63"/>
      <c r="H167" s="67"/>
      <c r="I167" s="67"/>
      <c r="J167" s="71"/>
      <c r="K167" s="63"/>
      <c r="L167" s="63"/>
      <c r="M167" s="71"/>
      <c r="N167" s="71"/>
      <c r="O167" s="71"/>
      <c r="P167" s="71"/>
      <c r="Q167" s="71"/>
      <c r="S167" s="18"/>
      <c r="T167" s="18"/>
      <c r="U167" s="18"/>
      <c r="V167" s="18"/>
      <c r="W167" s="18"/>
      <c r="X167" s="18"/>
      <c r="Y167" s="18"/>
    </row>
    <row r="168" spans="2:25" ht="30" customHeight="1" x14ac:dyDescent="0.25">
      <c r="B168" s="24"/>
      <c r="C168" s="108" t="s">
        <v>252</v>
      </c>
      <c r="D168" s="63" t="s">
        <v>104</v>
      </c>
      <c r="E168" s="56"/>
      <c r="F168" s="77"/>
      <c r="G168" s="63">
        <f>HLOOKUP(D168,S168:$Y$208,ROWS(S168:$Y$208),FALSE)</f>
        <v>0</v>
      </c>
      <c r="H168" s="67">
        <v>15</v>
      </c>
      <c r="I168" s="63">
        <f>G168*H168</f>
        <v>0</v>
      </c>
      <c r="J168" s="71"/>
      <c r="K168" s="63" t="s">
        <v>104</v>
      </c>
      <c r="L168" s="63" t="s">
        <v>489</v>
      </c>
      <c r="M168" s="63" t="s">
        <v>490</v>
      </c>
      <c r="N168" s="71"/>
      <c r="O168" s="71"/>
      <c r="P168" s="71"/>
      <c r="Q168" s="71"/>
      <c r="S168" s="18" t="str">
        <f>K168</f>
        <v>Saisie conforme ou valeur retenue pénalisante</v>
      </c>
      <c r="T168" s="18"/>
      <c r="U168" s="18"/>
      <c r="V168" s="18" t="str">
        <f>L168</f>
        <v>Erreur ≥ 5%</v>
      </c>
      <c r="W168" s="18"/>
      <c r="X168" s="18"/>
      <c r="Y168" s="18" t="str">
        <f>M168</f>
        <v>Erreur ≥10%</v>
      </c>
    </row>
    <row r="169" spans="2:25" ht="30" customHeight="1" x14ac:dyDescent="0.25">
      <c r="B169" s="45"/>
      <c r="C169" s="109" t="s">
        <v>250</v>
      </c>
      <c r="D169" s="37"/>
      <c r="E169" s="63"/>
      <c r="F169" s="71"/>
      <c r="G169" s="63"/>
      <c r="H169" s="67"/>
      <c r="I169" s="67"/>
      <c r="J169" s="71"/>
      <c r="K169" s="63"/>
      <c r="L169" s="63"/>
      <c r="M169" s="71"/>
      <c r="N169" s="71"/>
      <c r="O169" s="71"/>
      <c r="P169" s="71"/>
      <c r="Q169" s="71"/>
      <c r="S169" s="18"/>
      <c r="T169" s="18"/>
      <c r="U169" s="18"/>
      <c r="V169" s="18"/>
      <c r="W169" s="18"/>
      <c r="X169" s="18"/>
      <c r="Y169" s="18"/>
    </row>
    <row r="170" spans="2:25" ht="30" customHeight="1" x14ac:dyDescent="0.25">
      <c r="B170" s="45"/>
      <c r="C170" s="109" t="s">
        <v>251</v>
      </c>
      <c r="D170" s="37"/>
      <c r="E170" s="63"/>
      <c r="F170" s="71"/>
      <c r="G170" s="63"/>
      <c r="H170" s="67"/>
      <c r="I170" s="67"/>
      <c r="J170" s="71"/>
      <c r="K170" s="63"/>
      <c r="L170" s="63"/>
      <c r="M170" s="71"/>
      <c r="N170" s="71"/>
      <c r="O170" s="71"/>
      <c r="P170" s="71"/>
      <c r="Q170" s="71"/>
      <c r="S170" s="18"/>
      <c r="T170" s="18"/>
      <c r="U170" s="18"/>
      <c r="V170" s="18"/>
      <c r="W170" s="18"/>
      <c r="X170" s="18"/>
      <c r="Y170" s="18"/>
    </row>
    <row r="171" spans="2:25" ht="30" customHeight="1" x14ac:dyDescent="0.25">
      <c r="B171" s="38"/>
      <c r="C171" s="111" t="s">
        <v>249</v>
      </c>
      <c r="D171" s="82" t="e">
        <f>IF(D170&lt;D169,"Valeur retenue pénalisante",-(D169-D170)/D170)</f>
        <v>#DIV/0!</v>
      </c>
      <c r="E171" s="63"/>
      <c r="F171" s="71"/>
      <c r="G171" s="63"/>
      <c r="H171" s="67"/>
      <c r="I171" s="67"/>
      <c r="J171" s="71"/>
      <c r="K171" s="63"/>
      <c r="L171" s="63"/>
      <c r="M171" s="71"/>
      <c r="N171" s="71"/>
      <c r="O171" s="71"/>
      <c r="P171" s="71"/>
      <c r="Q171" s="71"/>
      <c r="S171" s="18"/>
      <c r="T171" s="18"/>
      <c r="U171" s="18"/>
      <c r="V171" s="18"/>
      <c r="W171" s="18"/>
      <c r="X171" s="18"/>
      <c r="Y171" s="18"/>
    </row>
    <row r="172" spans="2:25" ht="30" customHeight="1" x14ac:dyDescent="0.25">
      <c r="B172" s="22" t="s">
        <v>9</v>
      </c>
      <c r="C172" s="70" t="s">
        <v>15</v>
      </c>
      <c r="D172" s="67" t="s">
        <v>104</v>
      </c>
      <c r="E172" s="56"/>
      <c r="F172" s="77"/>
      <c r="G172" s="63">
        <f>HLOOKUP(D172,S172:$Y$208,ROWS(S172:$Y$208),FALSE)</f>
        <v>0</v>
      </c>
      <c r="H172" s="67">
        <v>10</v>
      </c>
      <c r="I172" s="63">
        <f>G172*H172</f>
        <v>0</v>
      </c>
      <c r="J172" s="71"/>
      <c r="K172" s="63" t="s">
        <v>104</v>
      </c>
      <c r="L172" s="63" t="s">
        <v>120</v>
      </c>
      <c r="M172" s="71"/>
      <c r="N172" s="71"/>
      <c r="O172" s="71"/>
      <c r="P172" s="71"/>
      <c r="Q172" s="71"/>
      <c r="S172" s="18" t="str">
        <f>K172</f>
        <v>Saisie conforme ou valeur retenue pénalisante</v>
      </c>
      <c r="T172" s="18"/>
      <c r="U172" s="18"/>
      <c r="V172" s="18"/>
      <c r="W172" s="18"/>
      <c r="X172" s="18"/>
      <c r="Y172" s="18" t="str">
        <f>L172</f>
        <v>Douche saisie au lieu de baignoire</v>
      </c>
    </row>
    <row r="173" spans="2:25" ht="30" customHeight="1" x14ac:dyDescent="0.25">
      <c r="B173" s="22"/>
      <c r="C173" s="70" t="s">
        <v>16</v>
      </c>
      <c r="D173" s="67" t="s">
        <v>104</v>
      </c>
      <c r="E173" s="56"/>
      <c r="F173" s="77"/>
      <c r="G173" s="63">
        <f>HLOOKUP(D173,S173:$Y$208,ROWS(S173:$Y$208),FALSE)</f>
        <v>0</v>
      </c>
      <c r="H173" s="67">
        <v>10</v>
      </c>
      <c r="I173" s="63">
        <f>G173*H173</f>
        <v>0</v>
      </c>
      <c r="J173" s="71"/>
      <c r="K173" s="63" t="s">
        <v>104</v>
      </c>
      <c r="L173" s="63" t="s">
        <v>360</v>
      </c>
      <c r="M173" s="63" t="s">
        <v>361</v>
      </c>
      <c r="N173" s="63" t="s">
        <v>362</v>
      </c>
      <c r="O173" s="71"/>
      <c r="P173" s="71"/>
      <c r="Q173" s="71"/>
      <c r="S173" s="18" t="str">
        <f>K173</f>
        <v>Saisie conforme ou valeur retenue pénalisante</v>
      </c>
      <c r="T173" s="18"/>
      <c r="U173" s="18" t="str">
        <f>L173</f>
        <v>Robinets électroniques ou temporisateurs saisis au lieu de mitigeurs thermostatiques ou mécaniques économes (ECAU C3 ou CH3)</v>
      </c>
      <c r="V173" s="18"/>
      <c r="W173" s="18" t="str">
        <f>M173</f>
        <v>Mitigeurs thermostatiques ou mitigeurs mécaniques économes (ECAU C3 ou CH3) saisis sans justificatif</v>
      </c>
      <c r="X173" s="18"/>
      <c r="Y173" s="18" t="str">
        <f>N173</f>
        <v>Robinets électroniques ou temporisateurs saisis sans justificatifs</v>
      </c>
    </row>
    <row r="174" spans="2:25" ht="30" customHeight="1" x14ac:dyDescent="0.25">
      <c r="B174" s="28" t="s">
        <v>10</v>
      </c>
      <c r="C174" s="72" t="s">
        <v>95</v>
      </c>
      <c r="D174" s="63" t="s">
        <v>65</v>
      </c>
      <c r="E174" s="56"/>
      <c r="F174" s="77"/>
      <c r="G174" s="63">
        <f>HLOOKUP(D174,S174:$Y$208,ROWS(S174:$Y$208),FALSE)</f>
        <v>0</v>
      </c>
      <c r="H174" s="67">
        <v>10</v>
      </c>
      <c r="I174" s="63">
        <f>G174*H174</f>
        <v>0</v>
      </c>
      <c r="J174" s="71"/>
      <c r="K174" s="63" t="s">
        <v>65</v>
      </c>
      <c r="L174" s="63" t="s">
        <v>206</v>
      </c>
      <c r="M174" s="63" t="s">
        <v>140</v>
      </c>
      <c r="N174" s="63" t="s">
        <v>115</v>
      </c>
      <c r="O174" s="63" t="s">
        <v>116</v>
      </c>
      <c r="P174" s="71"/>
      <c r="Q174" s="71"/>
      <c r="S174" s="18" t="str">
        <f>K174</f>
        <v>Saisie conforme</v>
      </c>
      <c r="T174" s="18"/>
      <c r="U174" s="18" t="str">
        <f>L174</f>
        <v>Longueur du réseau groupe hors volume chauffé retenue égale à 0</v>
      </c>
      <c r="V174" s="18" t="str">
        <f>M174</f>
        <v>Longueurs du réseau groupe retenues égales à 0</v>
      </c>
      <c r="W174" s="18"/>
      <c r="X174" s="18" t="str">
        <f>N174</f>
        <v>Longueur de distribution intergroupe hors volume chauffé non saisie</v>
      </c>
      <c r="Y174" s="18" t="str">
        <f>O174</f>
        <v>Réseau intergroupe présent mais non renseigné dans l'étude</v>
      </c>
    </row>
    <row r="175" spans="2:25" ht="30" customHeight="1" x14ac:dyDescent="0.25">
      <c r="B175" s="87" t="s">
        <v>6</v>
      </c>
      <c r="C175" s="107"/>
      <c r="D175" s="89"/>
      <c r="E175" s="89"/>
      <c r="F175" s="77"/>
      <c r="G175" s="94"/>
      <c r="H175" s="123"/>
      <c r="I175" s="94"/>
      <c r="J175" s="71"/>
      <c r="K175" s="71"/>
      <c r="L175" s="71"/>
      <c r="M175" s="71"/>
      <c r="N175" s="71"/>
      <c r="O175" s="71"/>
      <c r="P175" s="71"/>
      <c r="Q175" s="71"/>
      <c r="S175" s="18"/>
      <c r="T175" s="18"/>
      <c r="U175" s="18"/>
      <c r="V175" s="18"/>
      <c r="W175" s="18"/>
      <c r="X175" s="18"/>
      <c r="Y175" s="18"/>
    </row>
    <row r="176" spans="2:25" ht="30" customHeight="1" x14ac:dyDescent="0.25">
      <c r="B176" s="78" t="s">
        <v>75</v>
      </c>
      <c r="C176" s="70" t="s">
        <v>11</v>
      </c>
      <c r="D176" s="63" t="s">
        <v>77</v>
      </c>
      <c r="E176" s="63"/>
      <c r="F176" s="71"/>
      <c r="G176" s="63">
        <f>HLOOKUP(D176,S176:$Y$208,ROWS(S176:$Y$208),FALSE)</f>
        <v>0</v>
      </c>
      <c r="H176" s="67">
        <v>10</v>
      </c>
      <c r="I176" s="63">
        <f>G176*H176</f>
        <v>0</v>
      </c>
      <c r="J176" s="71"/>
      <c r="K176" s="63" t="s">
        <v>77</v>
      </c>
      <c r="L176" s="63" t="s">
        <v>280</v>
      </c>
      <c r="M176" s="71"/>
      <c r="N176" s="71"/>
      <c r="O176" s="71"/>
      <c r="P176" s="71"/>
      <c r="Q176" s="71"/>
      <c r="S176" s="18" t="str">
        <f>K176</f>
        <v>Concordance entre rapport et étude thermique</v>
      </c>
      <c r="T176" s="18"/>
      <c r="U176" s="18"/>
      <c r="V176" s="18"/>
      <c r="W176" s="18"/>
      <c r="X176" s="18"/>
      <c r="Y176" s="18" t="str">
        <f>L176</f>
        <v>Incohérence entre rapport et étude thermique ou système inadapté (hygro B en tertiaire)</v>
      </c>
    </row>
    <row r="177" spans="2:25" ht="30" customHeight="1" x14ac:dyDescent="0.25">
      <c r="B177" s="78" t="s">
        <v>145</v>
      </c>
      <c r="C177" s="108" t="s">
        <v>147</v>
      </c>
      <c r="D177" s="63" t="s">
        <v>65</v>
      </c>
      <c r="E177" s="63"/>
      <c r="F177" s="71"/>
      <c r="G177" s="63">
        <f>HLOOKUP(D177,S177:$Y$208,ROWS(S177:$Y$208),FALSE)</f>
        <v>0</v>
      </c>
      <c r="H177" s="67">
        <v>20</v>
      </c>
      <c r="I177" s="63">
        <f>G177*H177</f>
        <v>0</v>
      </c>
      <c r="J177" s="71"/>
      <c r="K177" s="63" t="s">
        <v>65</v>
      </c>
      <c r="L177" s="63" t="s">
        <v>217</v>
      </c>
      <c r="M177" s="71"/>
      <c r="N177" s="71"/>
      <c r="O177" s="71"/>
      <c r="P177" s="71"/>
      <c r="Q177" s="71"/>
      <c r="S177" s="18" t="str">
        <f>K177</f>
        <v>Saisie conforme</v>
      </c>
      <c r="T177" s="18"/>
      <c r="U177" s="18"/>
      <c r="V177" s="18"/>
      <c r="W177" s="18"/>
      <c r="X177" s="18"/>
      <c r="Y177" s="18" t="str">
        <f>L177</f>
        <v>Incohérence avec le débit saisi au niveau du Cep</v>
      </c>
    </row>
    <row r="178" spans="2:25" ht="30" customHeight="1" x14ac:dyDescent="0.25">
      <c r="B178" s="36"/>
      <c r="C178" s="78" t="s">
        <v>357</v>
      </c>
      <c r="D178" s="95" t="s">
        <v>406</v>
      </c>
      <c r="E178" s="63"/>
      <c r="F178" s="71"/>
      <c r="G178" s="63">
        <f>HLOOKUP(D178,S178:$Y$208,ROWS(S178:$Y$208),FALSE)</f>
        <v>0</v>
      </c>
      <c r="H178" s="67">
        <v>25</v>
      </c>
      <c r="I178" s="63">
        <f>G178*H178</f>
        <v>0</v>
      </c>
      <c r="J178" s="71"/>
      <c r="K178" s="67" t="s">
        <v>491</v>
      </c>
      <c r="L178" s="67" t="s">
        <v>421</v>
      </c>
      <c r="M178" s="67" t="s">
        <v>422</v>
      </c>
      <c r="N178" s="63" t="s">
        <v>492</v>
      </c>
      <c r="O178" s="63" t="s">
        <v>493</v>
      </c>
      <c r="P178" s="63" t="s">
        <v>494</v>
      </c>
      <c r="Q178" s="63" t="s">
        <v>156</v>
      </c>
      <c r="S178" s="60" t="str">
        <f>K178</f>
        <v>Saisie conforme (erreur ≤ 2%)</v>
      </c>
      <c r="T178" s="60" t="str">
        <f t="shared" ref="T178:Y178" si="25">L178</f>
        <v>2% &lt; Erreur ≤ 5%</v>
      </c>
      <c r="U178" s="60" t="str">
        <f t="shared" si="25"/>
        <v>5% &lt; Erreur ≤ 10%</v>
      </c>
      <c r="V178" s="60" t="str">
        <f t="shared" si="25"/>
        <v>10% &lt; Erreur ≤ 15%</v>
      </c>
      <c r="W178" s="60" t="str">
        <f t="shared" si="25"/>
        <v>15% &lt; Erreur ≤ 20%</v>
      </c>
      <c r="X178" s="60" t="str">
        <f t="shared" si="25"/>
        <v>Erreur &gt; 20%</v>
      </c>
      <c r="Y178" s="60" t="str">
        <f t="shared" si="25"/>
        <v>Débits nul</v>
      </c>
    </row>
    <row r="179" spans="2:25" ht="30" customHeight="1" x14ac:dyDescent="0.25">
      <c r="B179" s="36"/>
      <c r="C179" s="39" t="s">
        <v>231</v>
      </c>
      <c r="D179" s="37"/>
      <c r="E179" s="63"/>
      <c r="F179" s="71"/>
      <c r="G179" s="63"/>
      <c r="H179" s="67"/>
      <c r="I179" s="67"/>
      <c r="J179" s="71"/>
      <c r="K179" s="63"/>
      <c r="L179" s="63"/>
      <c r="M179" s="71"/>
      <c r="N179" s="71"/>
      <c r="O179" s="71"/>
      <c r="P179" s="71"/>
      <c r="Q179" s="71"/>
      <c r="S179" s="18"/>
      <c r="T179" s="18"/>
      <c r="U179" s="18"/>
      <c r="V179" s="18"/>
      <c r="W179" s="18"/>
      <c r="X179" s="18"/>
      <c r="Y179" s="18"/>
    </row>
    <row r="180" spans="2:25" ht="30" customHeight="1" x14ac:dyDescent="0.25">
      <c r="B180" s="36"/>
      <c r="C180" s="39" t="s">
        <v>232</v>
      </c>
      <c r="D180" s="37"/>
      <c r="E180" s="63"/>
      <c r="F180" s="71"/>
      <c r="G180" s="63"/>
      <c r="H180" s="67"/>
      <c r="I180" s="67"/>
      <c r="J180" s="71"/>
      <c r="K180" s="63"/>
      <c r="L180" s="63"/>
      <c r="M180" s="71"/>
      <c r="N180" s="71"/>
      <c r="O180" s="71"/>
      <c r="P180" s="71"/>
      <c r="Q180" s="71"/>
      <c r="S180" s="18"/>
      <c r="T180" s="18"/>
      <c r="U180" s="18"/>
      <c r="V180" s="18"/>
      <c r="W180" s="18"/>
      <c r="X180" s="18"/>
      <c r="Y180" s="18"/>
    </row>
    <row r="181" spans="2:25" ht="30" customHeight="1" x14ac:dyDescent="0.25">
      <c r="B181" s="114"/>
      <c r="C181" s="40" t="s">
        <v>249</v>
      </c>
      <c r="D181" s="82" t="e">
        <f>IF(D180&lt;D179,"Débit surestimé",-(D179-D180)/D180)</f>
        <v>#DIV/0!</v>
      </c>
      <c r="E181" s="63"/>
      <c r="F181" s="71"/>
      <c r="G181" s="63"/>
      <c r="H181" s="67"/>
      <c r="I181" s="67"/>
      <c r="J181" s="71"/>
      <c r="K181" s="63"/>
      <c r="L181" s="63"/>
      <c r="M181" s="71"/>
      <c r="N181" s="71"/>
      <c r="O181" s="71"/>
      <c r="P181" s="71"/>
      <c r="Q181" s="71"/>
      <c r="S181" s="18"/>
      <c r="T181" s="18"/>
      <c r="U181" s="18"/>
      <c r="V181" s="18"/>
      <c r="W181" s="18"/>
      <c r="X181" s="18"/>
      <c r="Y181" s="18"/>
    </row>
    <row r="182" spans="2:25" ht="30" customHeight="1" x14ac:dyDescent="0.25">
      <c r="B182" s="23" t="s">
        <v>50</v>
      </c>
      <c r="C182" s="108" t="s">
        <v>230</v>
      </c>
      <c r="D182" s="63" t="s">
        <v>104</v>
      </c>
      <c r="E182" s="56"/>
      <c r="F182" s="77"/>
      <c r="G182" s="63">
        <f>HLOOKUP(D182,S182:$Y$208,ROWS(S182:$Y$208),FALSE)</f>
        <v>0</v>
      </c>
      <c r="H182" s="67">
        <v>15</v>
      </c>
      <c r="I182" s="63">
        <f>G182*H182</f>
        <v>0</v>
      </c>
      <c r="J182" s="71"/>
      <c r="K182" s="63" t="s">
        <v>104</v>
      </c>
      <c r="L182" s="63" t="s">
        <v>423</v>
      </c>
      <c r="M182" s="63" t="s">
        <v>276</v>
      </c>
      <c r="N182" s="63" t="s">
        <v>144</v>
      </c>
      <c r="O182" s="71"/>
      <c r="P182" s="71"/>
      <c r="Q182" s="71"/>
      <c r="S182" s="18" t="str">
        <f>K182</f>
        <v>Saisie conforme ou valeur retenue pénalisante</v>
      </c>
      <c r="T182" s="18"/>
      <c r="U182" s="18" t="str">
        <f>L182</f>
        <v>10% &lt; Erreur ≤ 20%</v>
      </c>
      <c r="V182" s="18"/>
      <c r="W182" s="18" t="str">
        <f>M182</f>
        <v>Erreur &gt; 20%</v>
      </c>
      <c r="X182" s="18"/>
      <c r="Y182" s="18" t="str">
        <f>N182</f>
        <v>Puissance retenue égale à 0</v>
      </c>
    </row>
    <row r="183" spans="2:25" ht="30" customHeight="1" x14ac:dyDescent="0.25">
      <c r="B183" s="45"/>
      <c r="C183" s="109" t="s">
        <v>228</v>
      </c>
      <c r="D183" s="37"/>
      <c r="E183" s="56"/>
      <c r="F183" s="77"/>
      <c r="G183" s="63"/>
      <c r="H183" s="67"/>
      <c r="I183" s="67"/>
      <c r="J183" s="71"/>
      <c r="K183" s="63"/>
      <c r="L183" s="63"/>
      <c r="M183" s="63"/>
      <c r="N183" s="63"/>
      <c r="O183" s="63"/>
      <c r="P183" s="71"/>
      <c r="Q183" s="71"/>
      <c r="S183" s="18"/>
      <c r="T183" s="18"/>
      <c r="U183" s="18"/>
      <c r="V183" s="18"/>
      <c r="W183" s="18"/>
      <c r="X183" s="18"/>
      <c r="Y183" s="18"/>
    </row>
    <row r="184" spans="2:25" ht="30" customHeight="1" x14ac:dyDescent="0.25">
      <c r="B184" s="45"/>
      <c r="C184" s="109" t="s">
        <v>229</v>
      </c>
      <c r="D184" s="37"/>
      <c r="E184" s="56"/>
      <c r="F184" s="77"/>
      <c r="G184" s="63"/>
      <c r="H184" s="67"/>
      <c r="I184" s="67"/>
      <c r="J184" s="71"/>
      <c r="K184" s="63"/>
      <c r="L184" s="63"/>
      <c r="M184" s="63"/>
      <c r="N184" s="63"/>
      <c r="O184" s="63"/>
      <c r="P184" s="71"/>
      <c r="Q184" s="71"/>
      <c r="S184" s="18"/>
      <c r="T184" s="18"/>
      <c r="U184" s="18"/>
      <c r="V184" s="18"/>
      <c r="W184" s="18"/>
      <c r="X184" s="18"/>
      <c r="Y184" s="18"/>
    </row>
    <row r="185" spans="2:25" ht="30" customHeight="1" x14ac:dyDescent="0.25">
      <c r="B185" s="45"/>
      <c r="C185" s="111" t="s">
        <v>249</v>
      </c>
      <c r="D185" s="82" t="e">
        <f>IF(D184&lt;D183,"Valeur retenue pénalisante",-(D183-D184)/D184)</f>
        <v>#DIV/0!</v>
      </c>
      <c r="E185" s="56"/>
      <c r="F185" s="77"/>
      <c r="G185" s="63"/>
      <c r="H185" s="67"/>
      <c r="I185" s="67"/>
      <c r="J185" s="71"/>
      <c r="K185" s="63"/>
      <c r="L185" s="63"/>
      <c r="M185" s="63"/>
      <c r="N185" s="63"/>
      <c r="O185" s="63"/>
      <c r="P185" s="71"/>
      <c r="Q185" s="71"/>
      <c r="S185" s="18"/>
      <c r="T185" s="18"/>
      <c r="U185" s="18"/>
      <c r="V185" s="18"/>
      <c r="W185" s="18"/>
      <c r="X185" s="18"/>
      <c r="Y185" s="18"/>
    </row>
    <row r="186" spans="2:25" ht="30" customHeight="1" x14ac:dyDescent="0.25">
      <c r="B186" s="24"/>
      <c r="C186" s="108" t="s">
        <v>12</v>
      </c>
      <c r="D186" s="95" t="s">
        <v>150</v>
      </c>
      <c r="E186" s="56"/>
      <c r="F186" s="77"/>
      <c r="G186" s="63">
        <f>HLOOKUP(D186,S186:$Y$208,ROWS(S186:$Y$208),FALSE)</f>
        <v>0</v>
      </c>
      <c r="H186" s="67">
        <v>20</v>
      </c>
      <c r="I186" s="63">
        <f>G186*H186</f>
        <v>0</v>
      </c>
      <c r="J186" s="71"/>
      <c r="K186" s="63" t="s">
        <v>150</v>
      </c>
      <c r="L186" s="63" t="s">
        <v>471</v>
      </c>
      <c r="M186" s="63" t="s">
        <v>422</v>
      </c>
      <c r="N186" s="63" t="s">
        <v>423</v>
      </c>
      <c r="O186" s="63" t="s">
        <v>276</v>
      </c>
      <c r="P186" s="63" t="s">
        <v>130</v>
      </c>
      <c r="Q186" s="63" t="s">
        <v>129</v>
      </c>
      <c r="S186" s="18" t="str">
        <f t="shared" ref="S186:Y186" si="26">K186</f>
        <v>Saisie conforme, sans objet ou valeur retenue pénalisante</v>
      </c>
      <c r="T186" s="18" t="str">
        <f t="shared" si="26"/>
        <v>Erreur ≤ 5%</v>
      </c>
      <c r="U186" s="18" t="str">
        <f t="shared" si="26"/>
        <v>5% &lt; Erreur ≤ 10%</v>
      </c>
      <c r="V186" s="18" t="str">
        <f t="shared" si="26"/>
        <v>10% &lt; Erreur ≤ 20%</v>
      </c>
      <c r="W186" s="18" t="str">
        <f t="shared" si="26"/>
        <v>Erreur &gt; 20%</v>
      </c>
      <c r="X186" s="18" t="str">
        <f t="shared" si="26"/>
        <v>Valeur retenue justifiée sans justificatif</v>
      </c>
      <c r="Y186" s="18" t="str">
        <f t="shared" si="26"/>
        <v>Valeur retenue certifiée sans certificat</v>
      </c>
    </row>
    <row r="187" spans="2:25" ht="30" customHeight="1" x14ac:dyDescent="0.25">
      <c r="B187" s="45"/>
      <c r="C187" s="109" t="s">
        <v>226</v>
      </c>
      <c r="D187" s="37"/>
      <c r="E187" s="56"/>
      <c r="F187" s="77"/>
      <c r="G187" s="63"/>
      <c r="H187" s="67"/>
      <c r="I187" s="67"/>
      <c r="J187" s="71"/>
      <c r="K187" s="63"/>
      <c r="L187" s="63"/>
      <c r="M187" s="63"/>
      <c r="N187" s="63"/>
      <c r="O187" s="63"/>
      <c r="P187" s="71"/>
      <c r="Q187" s="71"/>
      <c r="S187" s="18"/>
      <c r="T187" s="18"/>
      <c r="U187" s="18"/>
      <c r="V187" s="18"/>
      <c r="W187" s="18"/>
      <c r="X187" s="18"/>
      <c r="Y187" s="18"/>
    </row>
    <row r="188" spans="2:25" ht="30" customHeight="1" x14ac:dyDescent="0.25">
      <c r="B188" s="45"/>
      <c r="C188" s="109" t="s">
        <v>227</v>
      </c>
      <c r="D188" s="37"/>
      <c r="E188" s="56"/>
      <c r="F188" s="77"/>
      <c r="G188" s="63"/>
      <c r="H188" s="67"/>
      <c r="I188" s="67"/>
      <c r="J188" s="71"/>
      <c r="K188" s="63"/>
      <c r="L188" s="63"/>
      <c r="M188" s="63"/>
      <c r="N188" s="63"/>
      <c r="O188" s="63"/>
      <c r="P188" s="71"/>
      <c r="Q188" s="71"/>
      <c r="S188" s="18"/>
      <c r="T188" s="18"/>
      <c r="U188" s="18"/>
      <c r="V188" s="18"/>
      <c r="W188" s="18"/>
      <c r="X188" s="18"/>
      <c r="Y188" s="18"/>
    </row>
    <row r="189" spans="2:25" ht="30" customHeight="1" x14ac:dyDescent="0.25">
      <c r="B189" s="38"/>
      <c r="C189" s="111" t="s">
        <v>249</v>
      </c>
      <c r="D189" s="82" t="e">
        <f>IF(D188&gt;D187,"Valeur retenue pénalisante",(D187-D188)/D188)</f>
        <v>#DIV/0!</v>
      </c>
      <c r="E189" s="56"/>
      <c r="F189" s="77"/>
      <c r="G189" s="63"/>
      <c r="H189" s="67"/>
      <c r="I189" s="67"/>
      <c r="J189" s="71"/>
      <c r="K189" s="63"/>
      <c r="L189" s="63"/>
      <c r="M189" s="63"/>
      <c r="N189" s="63"/>
      <c r="O189" s="63"/>
      <c r="P189" s="71"/>
      <c r="Q189" s="71"/>
      <c r="S189" s="18"/>
      <c r="T189" s="18"/>
      <c r="U189" s="18"/>
      <c r="V189" s="18"/>
      <c r="W189" s="18"/>
      <c r="X189" s="18"/>
      <c r="Y189" s="18"/>
    </row>
    <row r="190" spans="2:25" ht="30" customHeight="1" x14ac:dyDescent="0.25">
      <c r="B190" s="23" t="s">
        <v>51</v>
      </c>
      <c r="C190" s="72" t="s">
        <v>49</v>
      </c>
      <c r="D190" s="63" t="s">
        <v>65</v>
      </c>
      <c r="E190" s="56"/>
      <c r="F190" s="77"/>
      <c r="G190" s="63">
        <f>HLOOKUP(D190,S190:$Y$208,ROWS(S190:$Y$208),FALSE)</f>
        <v>0</v>
      </c>
      <c r="H190" s="67">
        <v>12</v>
      </c>
      <c r="I190" s="63">
        <f>G190*H190</f>
        <v>0</v>
      </c>
      <c r="J190" s="71"/>
      <c r="K190" s="63" t="s">
        <v>65</v>
      </c>
      <c r="L190" s="63" t="s">
        <v>153</v>
      </c>
      <c r="M190" s="63" t="s">
        <v>289</v>
      </c>
      <c r="N190" s="63" t="s">
        <v>290</v>
      </c>
      <c r="O190" s="63" t="s">
        <v>154</v>
      </c>
      <c r="P190" s="63" t="s">
        <v>155</v>
      </c>
      <c r="Q190" s="71"/>
      <c r="S190" s="18" t="str">
        <f>K190</f>
        <v>Saisie conforme</v>
      </c>
      <c r="T190" s="18"/>
      <c r="U190" s="18" t="str">
        <f>L190</f>
        <v>Classe A, B ou C, conforme rapport mais test obligatoire non précisé</v>
      </c>
      <c r="V190" s="18" t="str">
        <f>M190</f>
        <v>Classe B saisie contre classe A stipulée rapport ou classe C saisie contre classe B stipulée rapport</v>
      </c>
      <c r="W190" s="18" t="str">
        <f>N190</f>
        <v>Classe A, non stipulé rapport ou classe C saisie contre classe A stipulée rapport</v>
      </c>
      <c r="X190" s="18" t="str">
        <f>O190</f>
        <v>Classe B, non stipulé rapport</v>
      </c>
      <c r="Y190" s="18" t="str">
        <f>P190</f>
        <v>Classe C, non stipulé rapport</v>
      </c>
    </row>
    <row r="191" spans="2:25" ht="30" customHeight="1" x14ac:dyDescent="0.25">
      <c r="B191" s="24"/>
      <c r="C191" s="72" t="s">
        <v>407</v>
      </c>
      <c r="D191" s="63" t="s">
        <v>408</v>
      </c>
      <c r="E191" s="56"/>
      <c r="F191" s="77"/>
      <c r="G191" s="63">
        <f>HLOOKUP(D191,S191:$Y$208,ROWS(S191:$Y$208),FALSE)</f>
        <v>0</v>
      </c>
      <c r="H191" s="67">
        <v>4</v>
      </c>
      <c r="I191" s="63">
        <f t="shared" ref="I191" si="27">G191*H191</f>
        <v>0</v>
      </c>
      <c r="J191" s="71"/>
      <c r="K191" s="63" t="s">
        <v>505</v>
      </c>
      <c r="L191" s="63" t="s">
        <v>506</v>
      </c>
      <c r="M191" s="71"/>
      <c r="N191" s="71"/>
      <c r="O191" s="71"/>
      <c r="P191" s="71"/>
      <c r="Q191" s="71"/>
      <c r="S191" s="60" t="str">
        <f>K191</f>
        <v>Saisie conforme (≤1,5m².K/W)</v>
      </c>
      <c r="T191" s="60"/>
      <c r="U191" s="60"/>
      <c r="V191" s="60"/>
      <c r="W191" s="60"/>
      <c r="X191" s="60"/>
      <c r="Y191" s="60" t="str">
        <f>L191</f>
        <v>Saisie non conforme (&gt;1,5m².K/W sans justificatif)</v>
      </c>
    </row>
    <row r="192" spans="2:25" ht="30" customHeight="1" x14ac:dyDescent="0.25">
      <c r="B192" s="25"/>
      <c r="C192" s="70" t="s">
        <v>237</v>
      </c>
      <c r="D192" s="63" t="s">
        <v>172</v>
      </c>
      <c r="E192" s="56"/>
      <c r="F192" s="77"/>
      <c r="G192" s="63">
        <f>HLOOKUP(D192,S192:$Y$208,ROWS(S192:$Y$208),FALSE)</f>
        <v>0</v>
      </c>
      <c r="H192" s="67">
        <v>10</v>
      </c>
      <c r="I192" s="63">
        <f>G192*H192</f>
        <v>0</v>
      </c>
      <c r="J192" s="71"/>
      <c r="K192" s="63" t="s">
        <v>172</v>
      </c>
      <c r="L192" s="63" t="s">
        <v>143</v>
      </c>
      <c r="M192" s="71"/>
      <c r="N192" s="71"/>
      <c r="O192" s="71"/>
      <c r="P192" s="71"/>
      <c r="Q192" s="71"/>
      <c r="S192" s="18" t="str">
        <f>K192</f>
        <v>Saisie conforme ou valeur par défaut</v>
      </c>
      <c r="T192" s="18"/>
      <c r="U192" s="18"/>
      <c r="V192" s="18"/>
      <c r="W192" s="18"/>
      <c r="X192" s="18"/>
      <c r="Y192" s="18" t="str">
        <f>L192</f>
        <v>Valeur saisie non justifiée</v>
      </c>
    </row>
    <row r="193" spans="2:25" ht="30" customHeight="1" x14ac:dyDescent="0.25">
      <c r="B193" s="115" t="s">
        <v>376</v>
      </c>
      <c r="C193" s="107"/>
      <c r="D193" s="89"/>
      <c r="E193" s="89"/>
      <c r="F193" s="77"/>
      <c r="G193" s="94"/>
      <c r="H193" s="123"/>
      <c r="I193" s="94"/>
      <c r="J193" s="71"/>
      <c r="K193" s="71"/>
      <c r="L193" s="71"/>
      <c r="M193" s="71"/>
      <c r="N193" s="71"/>
      <c r="O193" s="71"/>
      <c r="P193" s="71"/>
      <c r="Q193" s="71"/>
      <c r="S193" s="60"/>
      <c r="T193" s="60"/>
      <c r="U193" s="60"/>
      <c r="V193" s="60"/>
      <c r="W193" s="60"/>
      <c r="X193" s="60"/>
      <c r="Y193" s="60"/>
    </row>
    <row r="194" spans="2:25" ht="30" customHeight="1" x14ac:dyDescent="0.25">
      <c r="B194" s="26"/>
      <c r="C194" s="116" t="s">
        <v>377</v>
      </c>
      <c r="D194" s="104" t="s">
        <v>135</v>
      </c>
      <c r="E194" s="56"/>
      <c r="F194" s="77"/>
      <c r="G194" s="63">
        <f>HLOOKUP(D194,S194:$Y$208,ROWS(S194:$Y$208),FALSE)</f>
        <v>0</v>
      </c>
      <c r="H194" s="67">
        <v>10</v>
      </c>
      <c r="I194" s="63">
        <f>G194*H194</f>
        <v>0</v>
      </c>
      <c r="J194" s="71"/>
      <c r="K194" s="63" t="s">
        <v>135</v>
      </c>
      <c r="L194" s="63" t="s">
        <v>378</v>
      </c>
      <c r="M194" s="63" t="s">
        <v>379</v>
      </c>
      <c r="N194" s="71"/>
      <c r="O194" s="71"/>
      <c r="P194" s="71"/>
      <c r="Q194" s="71"/>
      <c r="S194" s="60" t="str">
        <f>K194</f>
        <v>Saisie conforme ou sans objet</v>
      </c>
      <c r="T194" s="60"/>
      <c r="U194" s="60"/>
      <c r="V194" s="60" t="str">
        <f>L194</f>
        <v>Nombre de brasseurs d'air surestimé de plus de 10%</v>
      </c>
      <c r="W194" s="60"/>
      <c r="X194" s="60"/>
      <c r="Y194" s="60" t="str">
        <f>M194</f>
        <v>Nombre de brasseurs d'air surestimé de plus de 20%</v>
      </c>
    </row>
    <row r="195" spans="2:25" ht="30" customHeight="1" x14ac:dyDescent="0.25">
      <c r="B195" s="26"/>
      <c r="C195" s="116" t="s">
        <v>82</v>
      </c>
      <c r="D195" s="104" t="s">
        <v>65</v>
      </c>
      <c r="E195" s="56"/>
      <c r="F195" s="77"/>
      <c r="G195" s="63">
        <f>HLOOKUP(D195,S195:$Y$208,ROWS(S195:$Y$208),FALSE)</f>
        <v>0</v>
      </c>
      <c r="H195" s="67">
        <v>10</v>
      </c>
      <c r="I195" s="63">
        <f>G195*H195</f>
        <v>0</v>
      </c>
      <c r="J195" s="71"/>
      <c r="K195" s="63" t="s">
        <v>65</v>
      </c>
      <c r="L195" s="63" t="s">
        <v>169</v>
      </c>
      <c r="M195" s="63" t="s">
        <v>170</v>
      </c>
      <c r="N195" s="95" t="s">
        <v>171</v>
      </c>
      <c r="O195" s="71"/>
      <c r="P195" s="71"/>
      <c r="Q195" s="71"/>
      <c r="S195" s="60" t="str">
        <f>K195</f>
        <v>Saisie conforme</v>
      </c>
      <c r="T195" s="60"/>
      <c r="U195" s="60" t="str">
        <f>L195</f>
        <v>Performances retenues certifiées au lieu de justifiées</v>
      </c>
      <c r="V195" s="60"/>
      <c r="W195" s="60"/>
      <c r="X195" s="60" t="str">
        <f>M195</f>
        <v>Performances retenues justifiées sans justificatif</v>
      </c>
      <c r="Y195" s="60" t="str">
        <f>N195</f>
        <v>Performances retenues certifiées sans certificat</v>
      </c>
    </row>
    <row r="196" spans="2:25" ht="30" customHeight="1" x14ac:dyDescent="0.25">
      <c r="B196" s="26"/>
      <c r="C196" s="72" t="s">
        <v>386</v>
      </c>
      <c r="D196" s="104" t="s">
        <v>135</v>
      </c>
      <c r="E196" s="56"/>
      <c r="F196" s="77"/>
      <c r="G196" s="63">
        <f>HLOOKUP(D196,S196:$Y$208,ROWS(S196:$Y$208),FALSE)</f>
        <v>0</v>
      </c>
      <c r="H196" s="67">
        <v>10</v>
      </c>
      <c r="I196" s="63">
        <f>G196*H196</f>
        <v>0</v>
      </c>
      <c r="J196" s="71"/>
      <c r="K196" s="63" t="s">
        <v>135</v>
      </c>
      <c r="L196" s="63" t="s">
        <v>380</v>
      </c>
      <c r="M196" s="71"/>
      <c r="N196" s="71"/>
      <c r="O196" s="71"/>
      <c r="P196" s="71"/>
      <c r="Q196" s="71"/>
      <c r="S196" s="60" t="str">
        <f>K196</f>
        <v>Saisie conforme ou sans objet</v>
      </c>
      <c r="T196" s="60"/>
      <c r="U196" s="60"/>
      <c r="V196" s="60"/>
      <c r="W196" s="60"/>
      <c r="X196" s="60"/>
      <c r="Y196" s="60" t="str">
        <f>L196</f>
        <v>Saisie non conforme (usage, type)</v>
      </c>
    </row>
    <row r="197" spans="2:25" ht="30" customHeight="1" x14ac:dyDescent="0.25">
      <c r="B197" s="115" t="s">
        <v>7</v>
      </c>
      <c r="C197" s="107"/>
      <c r="D197" s="89"/>
      <c r="E197" s="89"/>
      <c r="F197" s="77"/>
      <c r="G197" s="94"/>
      <c r="H197" s="123"/>
      <c r="I197" s="94"/>
      <c r="J197" s="71"/>
      <c r="K197" s="71"/>
      <c r="L197" s="71"/>
      <c r="M197" s="71"/>
      <c r="N197" s="71"/>
      <c r="O197" s="71"/>
      <c r="P197" s="71"/>
      <c r="Q197" s="71"/>
      <c r="S197" s="18"/>
      <c r="T197" s="18"/>
      <c r="U197" s="18"/>
      <c r="V197" s="18"/>
      <c r="W197" s="18"/>
      <c r="X197" s="18"/>
      <c r="Y197" s="18"/>
    </row>
    <row r="198" spans="2:25" ht="30" customHeight="1" x14ac:dyDescent="0.25">
      <c r="B198" s="26"/>
      <c r="C198" s="117" t="s">
        <v>13</v>
      </c>
      <c r="D198" s="104" t="s">
        <v>104</v>
      </c>
      <c r="E198" s="56"/>
      <c r="F198" s="77"/>
      <c r="G198" s="63">
        <f>HLOOKUP(D198,S198:$Y$208,ROWS(S198:$Y$208),FALSE)</f>
        <v>0</v>
      </c>
      <c r="H198" s="67">
        <v>10</v>
      </c>
      <c r="I198" s="63">
        <f>G198*H198</f>
        <v>0</v>
      </c>
      <c r="J198" s="71"/>
      <c r="K198" s="63" t="s">
        <v>104</v>
      </c>
      <c r="L198" s="63" t="s">
        <v>316</v>
      </c>
      <c r="M198" s="63" t="s">
        <v>317</v>
      </c>
      <c r="N198" s="71"/>
      <c r="O198" s="71"/>
      <c r="P198" s="71"/>
      <c r="Q198" s="71"/>
      <c r="S198" s="60" t="str">
        <f>K198</f>
        <v>Saisie conforme ou valeur retenue pénalisante</v>
      </c>
      <c r="T198" s="60"/>
      <c r="U198" s="60"/>
      <c r="V198" s="60" t="str">
        <f>L198</f>
        <v>Puissance surestimée de moins de 5%</v>
      </c>
      <c r="W198" s="60"/>
      <c r="X198" s="60"/>
      <c r="Y198" s="60" t="str">
        <f>M198</f>
        <v>Puissance surestimée de plus de 5%</v>
      </c>
    </row>
    <row r="199" spans="2:25" ht="30" customHeight="1" x14ac:dyDescent="0.25">
      <c r="B199" s="26"/>
      <c r="C199" s="117" t="s">
        <v>82</v>
      </c>
      <c r="D199" s="104" t="s">
        <v>65</v>
      </c>
      <c r="E199" s="56"/>
      <c r="F199" s="77"/>
      <c r="G199" s="63">
        <f>HLOOKUP(D199,S199:$Y$208,ROWS(S199:$Y$208),FALSE)</f>
        <v>0</v>
      </c>
      <c r="H199" s="67">
        <v>10</v>
      </c>
      <c r="I199" s="63">
        <f>G199*H199</f>
        <v>0</v>
      </c>
      <c r="J199" s="71"/>
      <c r="K199" s="63" t="s">
        <v>65</v>
      </c>
      <c r="L199" s="63" t="s">
        <v>169</v>
      </c>
      <c r="M199" s="63" t="s">
        <v>170</v>
      </c>
      <c r="N199" s="95" t="s">
        <v>171</v>
      </c>
      <c r="O199" s="71"/>
      <c r="P199" s="71"/>
      <c r="Q199" s="71"/>
      <c r="S199" s="60" t="str">
        <f>K199</f>
        <v>Saisie conforme</v>
      </c>
      <c r="T199" s="60"/>
      <c r="U199" s="60" t="str">
        <f>L199</f>
        <v>Performances retenues certifiées au lieu de justifiées</v>
      </c>
      <c r="V199" s="60"/>
      <c r="W199" s="60"/>
      <c r="X199" s="60" t="str">
        <f>M199</f>
        <v>Performances retenues justifiées sans justificatif</v>
      </c>
      <c r="Y199" s="60" t="str">
        <f>N199</f>
        <v>Performances retenues certifiées sans certificat</v>
      </c>
    </row>
    <row r="200" spans="2:25" ht="30" customHeight="1" x14ac:dyDescent="0.25">
      <c r="B200" s="26"/>
      <c r="C200" s="117" t="s">
        <v>14</v>
      </c>
      <c r="D200" s="104" t="s">
        <v>104</v>
      </c>
      <c r="E200" s="56"/>
      <c r="F200" s="77"/>
      <c r="G200" s="63">
        <f>HLOOKUP(D200,S200:$Y$208,ROWS(S200:$Y$208),FALSE)</f>
        <v>0</v>
      </c>
      <c r="H200" s="67">
        <v>5</v>
      </c>
      <c r="I200" s="63">
        <f>G200*H200</f>
        <v>0</v>
      </c>
      <c r="J200" s="71"/>
      <c r="K200" s="63" t="s">
        <v>104</v>
      </c>
      <c r="L200" s="63" t="s">
        <v>168</v>
      </c>
      <c r="M200" s="63" t="s">
        <v>167</v>
      </c>
      <c r="N200" s="71"/>
      <c r="O200" s="71"/>
      <c r="P200" s="71"/>
      <c r="Q200" s="71"/>
      <c r="S200" s="60" t="str">
        <f>K200</f>
        <v>Saisie conforme ou valeur retenue pénalisante</v>
      </c>
      <c r="T200" s="60"/>
      <c r="U200" s="60"/>
      <c r="V200" s="60" t="str">
        <f>L200</f>
        <v>Capteurs intégrés retenus avec face arrière moyennement ventilée sans justificatif</v>
      </c>
      <c r="W200" s="60"/>
      <c r="X200" s="60"/>
      <c r="Y200" s="60" t="str">
        <f>M200</f>
        <v>Capteurs intégrés retenus avec face arrière ventilée sans justificatif</v>
      </c>
    </row>
    <row r="201" spans="2:25" ht="30" customHeight="1" x14ac:dyDescent="0.25">
      <c r="B201" s="27"/>
      <c r="C201" s="70" t="s">
        <v>52</v>
      </c>
      <c r="D201" s="104" t="s">
        <v>65</v>
      </c>
      <c r="E201" s="56"/>
      <c r="F201" s="77"/>
      <c r="G201" s="63">
        <f>HLOOKUP(D201,S201:$Y$208,ROWS(S201:$Y$208),FALSE)</f>
        <v>0</v>
      </c>
      <c r="H201" s="67">
        <v>10</v>
      </c>
      <c r="I201" s="63">
        <f>G201*H201</f>
        <v>0</v>
      </c>
      <c r="J201" s="71"/>
      <c r="K201" s="63" t="s">
        <v>65</v>
      </c>
      <c r="L201" s="63" t="s">
        <v>511</v>
      </c>
      <c r="M201" s="63" t="s">
        <v>512</v>
      </c>
      <c r="N201" s="63" t="s">
        <v>513</v>
      </c>
      <c r="O201" s="71"/>
      <c r="P201" s="71"/>
      <c r="Q201" s="71"/>
      <c r="S201" s="60" t="str">
        <f>K201</f>
        <v>Saisie conforme</v>
      </c>
      <c r="T201" s="60"/>
      <c r="U201" s="60"/>
      <c r="V201" s="60" t="str">
        <f>L201</f>
        <v>Erreur sur l'inclinaison (≥10°)</v>
      </c>
      <c r="W201" s="60"/>
      <c r="X201" s="60" t="str">
        <f>M201</f>
        <v>Erreur sur l'orientation (≥45°)</v>
      </c>
      <c r="Y201" s="60" t="str">
        <f>N201</f>
        <v>Erreur sur l'orientation (≥45°) ET l'inclinaison (≥10°)</v>
      </c>
    </row>
    <row r="202" spans="2:25" ht="30" customHeight="1" x14ac:dyDescent="0.25">
      <c r="B202" s="118" t="s">
        <v>367</v>
      </c>
      <c r="C202" s="107"/>
      <c r="D202" s="89"/>
      <c r="E202" s="89"/>
      <c r="F202" s="77"/>
      <c r="G202" s="94"/>
      <c r="H202" s="123"/>
      <c r="I202" s="94"/>
      <c r="J202" s="71"/>
      <c r="K202" s="71"/>
      <c r="L202" s="71"/>
      <c r="M202" s="71"/>
      <c r="N202" s="71"/>
      <c r="O202" s="71"/>
      <c r="P202" s="71"/>
      <c r="Q202" s="71"/>
      <c r="S202" s="60"/>
      <c r="T202" s="60"/>
      <c r="U202" s="60"/>
      <c r="V202" s="60"/>
      <c r="W202" s="60"/>
      <c r="X202" s="60"/>
      <c r="Y202" s="60"/>
    </row>
    <row r="203" spans="2:25" ht="30" customHeight="1" x14ac:dyDescent="0.25">
      <c r="B203" s="64"/>
      <c r="C203" s="119" t="s">
        <v>368</v>
      </c>
      <c r="D203" s="104" t="s">
        <v>135</v>
      </c>
      <c r="E203" s="56"/>
      <c r="F203" s="77"/>
      <c r="G203" s="63">
        <f>HLOOKUP(D203,S203:$Y$208,ROWS(S203:$Y$208),FALSE)</f>
        <v>0</v>
      </c>
      <c r="H203" s="67">
        <v>10</v>
      </c>
      <c r="I203" s="63">
        <f>G203*H203</f>
        <v>0</v>
      </c>
      <c r="J203" s="71"/>
      <c r="K203" s="63" t="s">
        <v>135</v>
      </c>
      <c r="L203" s="63" t="s">
        <v>369</v>
      </c>
      <c r="M203" s="63" t="s">
        <v>142</v>
      </c>
      <c r="N203" s="71"/>
      <c r="O203" s="71"/>
      <c r="P203" s="71"/>
      <c r="Q203" s="71"/>
      <c r="S203" s="60" t="str">
        <f>K203</f>
        <v>Saisie conforme ou sans objet</v>
      </c>
      <c r="T203" s="60"/>
      <c r="U203" s="60"/>
      <c r="V203" s="60" t="str">
        <f>L203</f>
        <v>Partiellement pris en compte</v>
      </c>
      <c r="W203" s="60"/>
      <c r="X203" s="60"/>
      <c r="Y203" s="60" t="str">
        <f>M203</f>
        <v>Non pris en compte</v>
      </c>
    </row>
    <row r="204" spans="2:25" ht="30" customHeight="1" x14ac:dyDescent="0.25">
      <c r="B204" s="65"/>
      <c r="C204" s="119" t="s">
        <v>371</v>
      </c>
      <c r="D204" s="104" t="s">
        <v>135</v>
      </c>
      <c r="E204" s="56"/>
      <c r="F204" s="77"/>
      <c r="G204" s="63">
        <f>HLOOKUP(D204,S204:$Y$208,ROWS(S204:$Y$208),FALSE)</f>
        <v>0</v>
      </c>
      <c r="H204" s="67">
        <v>5</v>
      </c>
      <c r="I204" s="63">
        <f>G204*H204</f>
        <v>0</v>
      </c>
      <c r="J204" s="71"/>
      <c r="K204" s="63" t="s">
        <v>135</v>
      </c>
      <c r="L204" s="63" t="s">
        <v>370</v>
      </c>
      <c r="M204" s="63" t="s">
        <v>142</v>
      </c>
      <c r="N204" s="71"/>
      <c r="O204" s="71"/>
      <c r="P204" s="71"/>
      <c r="Q204" s="71"/>
      <c r="S204" s="60" t="str">
        <f t="shared" ref="S204:S205" si="28">K204</f>
        <v>Saisie conforme ou sans objet</v>
      </c>
      <c r="T204" s="60"/>
      <c r="U204" s="60"/>
      <c r="V204" s="60" t="str">
        <f t="shared" ref="V204:V205" si="29">L204</f>
        <v>Partiellement pris en compte (nombre de place sous-estimé de plus de 20%)</v>
      </c>
      <c r="W204" s="60"/>
      <c r="X204" s="60"/>
      <c r="Y204" s="60" t="str">
        <f t="shared" ref="Y204:Y205" si="30">M204</f>
        <v>Non pris en compte</v>
      </c>
    </row>
    <row r="205" spans="2:25" ht="30" customHeight="1" x14ac:dyDescent="0.25">
      <c r="B205" s="65"/>
      <c r="C205" s="119" t="s">
        <v>372</v>
      </c>
      <c r="D205" s="104" t="s">
        <v>135</v>
      </c>
      <c r="E205" s="56"/>
      <c r="F205" s="77"/>
      <c r="G205" s="63">
        <f>HLOOKUP(D205,S205:$Y$208,ROWS(S205:$Y$208),FALSE)</f>
        <v>0</v>
      </c>
      <c r="H205" s="67">
        <v>10</v>
      </c>
      <c r="I205" s="63">
        <f>G205*H205</f>
        <v>0</v>
      </c>
      <c r="J205" s="71"/>
      <c r="K205" s="63" t="s">
        <v>135</v>
      </c>
      <c r="L205" s="63" t="s">
        <v>370</v>
      </c>
      <c r="M205" s="63" t="s">
        <v>142</v>
      </c>
      <c r="N205" s="71"/>
      <c r="O205" s="71"/>
      <c r="P205" s="71"/>
      <c r="Q205" s="71"/>
      <c r="S205" s="60" t="str">
        <f t="shared" si="28"/>
        <v>Saisie conforme ou sans objet</v>
      </c>
      <c r="T205" s="60"/>
      <c r="U205" s="60"/>
      <c r="V205" s="60" t="str">
        <f t="shared" si="29"/>
        <v>Partiellement pris en compte (nombre de place sous-estimé de plus de 20%)</v>
      </c>
      <c r="W205" s="60"/>
      <c r="X205" s="60"/>
      <c r="Y205" s="60" t="str">
        <f t="shared" si="30"/>
        <v>Non pris en compte</v>
      </c>
    </row>
    <row r="206" spans="2:25" ht="30" customHeight="1" x14ac:dyDescent="0.25">
      <c r="B206" s="65"/>
      <c r="C206" s="120" t="s">
        <v>373</v>
      </c>
      <c r="D206" s="104" t="s">
        <v>135</v>
      </c>
      <c r="E206" s="56"/>
      <c r="F206" s="77"/>
      <c r="G206" s="63">
        <f>HLOOKUP(D206,S206:$Y$208,ROWS(S206:$Y$208),FALSE)</f>
        <v>0</v>
      </c>
      <c r="H206" s="67">
        <v>5</v>
      </c>
      <c r="I206" s="63">
        <f>G206*H206</f>
        <v>0</v>
      </c>
      <c r="J206" s="71"/>
      <c r="K206" s="63" t="s">
        <v>135</v>
      </c>
      <c r="L206" s="67" t="s">
        <v>409</v>
      </c>
      <c r="M206" s="63"/>
      <c r="N206" s="71"/>
      <c r="O206" s="71"/>
      <c r="P206" s="71"/>
      <c r="Q206" s="71"/>
      <c r="S206" s="60" t="str">
        <f>K206</f>
        <v>Saisie conforme ou sans objet</v>
      </c>
      <c r="T206" s="60"/>
      <c r="U206" s="60"/>
      <c r="V206" s="60"/>
      <c r="W206" s="60"/>
      <c r="X206" s="60"/>
      <c r="Y206" s="60" t="str">
        <f>L206</f>
        <v>Ventilation forcée non prise en compte sans justificatif</v>
      </c>
    </row>
    <row r="207" spans="2:25" ht="30" customHeight="1" x14ac:dyDescent="0.25">
      <c r="B207" s="66"/>
      <c r="C207" s="120" t="s">
        <v>374</v>
      </c>
      <c r="D207" s="104" t="s">
        <v>135</v>
      </c>
      <c r="E207" s="56"/>
      <c r="F207" s="77"/>
      <c r="G207" s="63">
        <f>HLOOKUP(D207,S207:$Y$208,ROWS(S207:$Y$208),FALSE)</f>
        <v>0</v>
      </c>
      <c r="H207" s="67">
        <v>10</v>
      </c>
      <c r="I207" s="63">
        <f>G207*H207</f>
        <v>0</v>
      </c>
      <c r="J207" s="71"/>
      <c r="K207" s="63" t="s">
        <v>135</v>
      </c>
      <c r="L207" s="63" t="s">
        <v>514</v>
      </c>
      <c r="M207" s="63" t="s">
        <v>515</v>
      </c>
      <c r="N207" s="63" t="s">
        <v>516</v>
      </c>
      <c r="O207" s="63" t="s">
        <v>517</v>
      </c>
      <c r="P207" s="71"/>
      <c r="Q207" s="71"/>
      <c r="S207" s="60" t="str">
        <f>K207</f>
        <v>Saisie conforme ou sans objet</v>
      </c>
      <c r="T207" s="60" t="str">
        <f>L207</f>
        <v>60W/place ≤ P &lt; 75W/place, sans justificatif</v>
      </c>
      <c r="U207" s="60"/>
      <c r="V207" s="60" t="str">
        <f>M207</f>
        <v>50W/place ≤ P &lt; 60W/place, sans justificatif</v>
      </c>
      <c r="W207" s="60"/>
      <c r="X207" s="60" t="str">
        <f>N207</f>
        <v>40W/place ≤ P &lt; 50W/place, sans justificatif</v>
      </c>
      <c r="Y207" s="60" t="str">
        <f>O207</f>
        <v>P &lt; 40W/place, sans justificatif</v>
      </c>
    </row>
    <row r="208" spans="2:25" x14ac:dyDescent="0.25">
      <c r="S208" s="2">
        <f t="shared" ref="S208:Y208" si="31">S13</f>
        <v>0</v>
      </c>
      <c r="T208" s="2">
        <f t="shared" si="31"/>
        <v>0.2</v>
      </c>
      <c r="U208" s="2">
        <f t="shared" si="31"/>
        <v>0.4</v>
      </c>
      <c r="V208" s="2">
        <f t="shared" si="31"/>
        <v>0.5</v>
      </c>
      <c r="W208" s="2">
        <f t="shared" si="31"/>
        <v>0.6</v>
      </c>
      <c r="X208" s="2">
        <f t="shared" si="31"/>
        <v>0.8</v>
      </c>
      <c r="Y208" s="2">
        <f t="shared" si="31"/>
        <v>1</v>
      </c>
    </row>
    <row r="210" spans="8:9" x14ac:dyDescent="0.25">
      <c r="H210" s="33"/>
      <c r="I210" s="33"/>
    </row>
  </sheetData>
  <mergeCells count="1">
    <mergeCell ref="S12:Y12"/>
  </mergeCells>
  <conditionalFormatting sqref="C11">
    <cfRule type="cellIs" dxfId="13" priority="26" stopIfTrue="1" operator="equal">
      <formula>"AVIS FAVORABLE"</formula>
    </cfRule>
  </conditionalFormatting>
  <conditionalFormatting sqref="G1:G1048576">
    <cfRule type="cellIs" dxfId="12" priority="19" operator="equal">
      <formula>$Y$208</formula>
    </cfRule>
    <cfRule type="cellIs" dxfId="11" priority="20" operator="equal">
      <formula>$X$208</formula>
    </cfRule>
    <cfRule type="cellIs" dxfId="10" priority="21" operator="equal">
      <formula>$W$208</formula>
    </cfRule>
    <cfRule type="cellIs" dxfId="9" priority="22" operator="equal">
      <formula>$V$208</formula>
    </cfRule>
    <cfRule type="cellIs" dxfId="8" priority="23" operator="equal">
      <formula>$U$208</formula>
    </cfRule>
    <cfRule type="cellIs" dxfId="7" priority="24" operator="equal">
      <formula>$T$208</formula>
    </cfRule>
  </conditionalFormatting>
  <dataValidations disablePrompts="1" count="124">
    <dataValidation type="list" allowBlank="1" showInputMessage="1" showErrorMessage="1" sqref="D26" xr:uid="{00000000-0002-0000-0100-000000000000}">
      <formula1>$K$26:$L$26</formula1>
    </dataValidation>
    <dataValidation type="list" allowBlank="1" showInputMessage="1" showErrorMessage="1" sqref="D182" xr:uid="{00000000-0002-0000-0100-000001000000}">
      <formula1>$K$182:$N$182</formula1>
    </dataValidation>
    <dataValidation type="list" allowBlank="1" showInputMessage="1" showErrorMessage="1" sqref="D47" xr:uid="{00000000-0002-0000-0100-000002000000}">
      <formula1>$K$47:$L$47</formula1>
    </dataValidation>
    <dataValidation type="list" allowBlank="1" showInputMessage="1" showErrorMessage="1" sqref="D152" xr:uid="{00000000-0002-0000-0100-000003000000}">
      <formula1>$K$152:$N$152</formula1>
    </dataValidation>
    <dataValidation type="list" allowBlank="1" showInputMessage="1" showErrorMessage="1" sqref="D190" xr:uid="{00000000-0002-0000-0100-000004000000}">
      <formula1>$K$190:$P$190</formula1>
    </dataValidation>
    <dataValidation type="list" allowBlank="1" showInputMessage="1" showErrorMessage="1" sqref="D103" xr:uid="{00000000-0002-0000-0100-000005000000}">
      <formula1>$K$103:$M$103</formula1>
    </dataValidation>
    <dataValidation type="list" allowBlank="1" showInputMessage="1" showErrorMessage="1" sqref="D102" xr:uid="{00000000-0002-0000-0100-000006000000}">
      <formula1>$K$102:$M$102</formula1>
    </dataValidation>
    <dataValidation type="list" allowBlank="1" showInputMessage="1" showErrorMessage="1" sqref="D101" xr:uid="{00000000-0002-0000-0100-000007000000}">
      <formula1>$K$101:$M$101</formula1>
    </dataValidation>
    <dataValidation type="list" allowBlank="1" showInputMessage="1" showErrorMessage="1" sqref="D49" xr:uid="{00000000-0002-0000-0100-000008000000}">
      <formula1>$K$49:$N$49</formula1>
    </dataValidation>
    <dataValidation type="list" allowBlank="1" showInputMessage="1" showErrorMessage="1" sqref="D134" xr:uid="{00000000-0002-0000-0100-000009000000}">
      <formula1>$K$134:$O$134</formula1>
    </dataValidation>
    <dataValidation type="list" allowBlank="1" showInputMessage="1" showErrorMessage="1" sqref="D131" xr:uid="{00000000-0002-0000-0100-00000A000000}">
      <formula1>$K$131:$O$131</formula1>
    </dataValidation>
    <dataValidation type="list" allowBlank="1" showInputMessage="1" showErrorMessage="1" sqref="D192" xr:uid="{00000000-0002-0000-0100-00000B000000}">
      <formula1>$K$192:$L$192</formula1>
    </dataValidation>
    <dataValidation type="list" allowBlank="1" showInputMessage="1" showErrorMessage="1" sqref="D135" xr:uid="{00000000-0002-0000-0100-00000D000000}">
      <formula1>$K$135:$P$135</formula1>
    </dataValidation>
    <dataValidation type="list" allowBlank="1" showInputMessage="1" showErrorMessage="1" sqref="D71" xr:uid="{00000000-0002-0000-0100-00000E000000}">
      <formula1>$K$71:$N$71</formula1>
    </dataValidation>
    <dataValidation type="list" allowBlank="1" showInputMessage="1" showErrorMessage="1" sqref="D80" xr:uid="{00000000-0002-0000-0100-00000F000000}">
      <formula1>$K$80:$N$80</formula1>
    </dataValidation>
    <dataValidation type="list" allowBlank="1" showInputMessage="1" showErrorMessage="1" sqref="D174" xr:uid="{00000000-0002-0000-0100-000010000000}">
      <formula1>$K$174:$O$174</formula1>
    </dataValidation>
    <dataValidation type="list" allowBlank="1" showInputMessage="1" showErrorMessage="1" sqref="D77" xr:uid="{00000000-0002-0000-0100-000011000000}">
      <formula1>$K$77:$O$77</formula1>
    </dataValidation>
    <dataValidation type="list" allowBlank="1" showInputMessage="1" showErrorMessage="1" sqref="D48" xr:uid="{00000000-0002-0000-0100-000012000000}">
      <formula1>$K$48:$N$48</formula1>
    </dataValidation>
    <dataValidation type="list" allowBlank="1" showInputMessage="1" showErrorMessage="1" sqref="D92" xr:uid="{00000000-0002-0000-0100-000014000000}">
      <formula1>$K$92:$M$92</formula1>
    </dataValidation>
    <dataValidation type="list" allowBlank="1" showInputMessage="1" showErrorMessage="1" sqref="D91" xr:uid="{00000000-0002-0000-0100-000015000000}">
      <formula1>$K$91:$M$91</formula1>
    </dataValidation>
    <dataValidation type="list" allowBlank="1" showInputMessage="1" showErrorMessage="1" sqref="D90" xr:uid="{00000000-0002-0000-0100-000016000000}">
      <formula1>$K$90:$M$90</formula1>
    </dataValidation>
    <dataValidation type="list" allowBlank="1" showInputMessage="1" showErrorMessage="1" sqref="D104" xr:uid="{00000000-0002-0000-0100-000017000000}">
      <formula1>$K$104:$M$104</formula1>
    </dataValidation>
    <dataValidation type="list" allowBlank="1" showInputMessage="1" showErrorMessage="1" sqref="D45" xr:uid="{00000000-0002-0000-0100-000018000000}">
      <formula1>$K$45:$P$45</formula1>
    </dataValidation>
    <dataValidation type="list" allowBlank="1" showInputMessage="1" showErrorMessage="1" sqref="D116" xr:uid="{00000000-0002-0000-0100-000019000000}">
      <formula1>$K$116:$N$116</formula1>
    </dataValidation>
    <dataValidation type="list" allowBlank="1" showInputMessage="1" showErrorMessage="1" sqref="D115" xr:uid="{00000000-0002-0000-0100-00001A000000}">
      <formula1>$K$115:$N$115</formula1>
    </dataValidation>
    <dataValidation type="list" allowBlank="1" showInputMessage="1" showErrorMessage="1" sqref="D70" xr:uid="{00000000-0002-0000-0100-00001B000000}">
      <formula1>$K$70:$P$70</formula1>
    </dataValidation>
    <dataValidation type="list" allowBlank="1" showInputMessage="1" showErrorMessage="1" sqref="D78" xr:uid="{00000000-0002-0000-0100-00001C000000}">
      <formula1>$K$78:$P$78</formula1>
    </dataValidation>
    <dataValidation type="list" allowBlank="1" showInputMessage="1" showErrorMessage="1" sqref="D79" xr:uid="{00000000-0002-0000-0100-00001D000000}">
      <formula1>$K$79:$L$79</formula1>
    </dataValidation>
    <dataValidation type="list" allowBlank="1" showInputMessage="1" showErrorMessage="1" sqref="D63" xr:uid="{00000000-0002-0000-0100-00001E000000}">
      <formula1>$K$63:$P$63</formula1>
    </dataValidation>
    <dataValidation type="list" allowBlank="1" showInputMessage="1" showErrorMessage="1" sqref="D76" xr:uid="{00000000-0002-0000-0100-00001F000000}">
      <formula1>$K$76:$O$76</formula1>
    </dataValidation>
    <dataValidation type="list" allowBlank="1" showInputMessage="1" showErrorMessage="1" sqref="D69" xr:uid="{00000000-0002-0000-0100-000020000000}">
      <formula1>$K$69:$O$69</formula1>
    </dataValidation>
    <dataValidation type="list" allowBlank="1" showInputMessage="1" showErrorMessage="1" sqref="D57" xr:uid="{00000000-0002-0000-0100-000021000000}">
      <formula1>$K$57:$O$57</formula1>
    </dataValidation>
    <dataValidation type="list" allowBlank="1" showInputMessage="1" showErrorMessage="1" sqref="D53" xr:uid="{00000000-0002-0000-0100-000022000000}">
      <formula1>$K$53:$O$53</formula1>
    </dataValidation>
    <dataValidation type="list" allowBlank="1" showInputMessage="1" showErrorMessage="1" sqref="D59" xr:uid="{00000000-0002-0000-0100-000023000000}">
      <formula1>$K$59:$O$59</formula1>
    </dataValidation>
    <dataValidation type="list" allowBlank="1" showInputMessage="1" showErrorMessage="1" sqref="D65" xr:uid="{00000000-0002-0000-0100-000024000000}">
      <formula1>$K$65:$O$65</formula1>
    </dataValidation>
    <dataValidation type="list" allowBlank="1" showInputMessage="1" showErrorMessage="1" sqref="D72" xr:uid="{00000000-0002-0000-0100-000025000000}">
      <formula1>$K$72:$O$72</formula1>
    </dataValidation>
    <dataValidation type="list" allowBlank="1" showInputMessage="1" showErrorMessage="1" sqref="D58" xr:uid="{00000000-0002-0000-0100-000026000000}">
      <formula1>$K$58:$N$58</formula1>
    </dataValidation>
    <dataValidation type="list" allowBlank="1" showInputMessage="1" showErrorMessage="1" sqref="D64" xr:uid="{00000000-0002-0000-0100-000027000000}">
      <formula1>$K$64:$N$64</formula1>
    </dataValidation>
    <dataValidation type="list" allowBlank="1" showInputMessage="1" showErrorMessage="1" sqref="D112" xr:uid="{00000000-0002-0000-0100-000028000000}">
      <formula1>$K$112:$M$112</formula1>
    </dataValidation>
    <dataValidation type="list" allowBlank="1" showInputMessage="1" showErrorMessage="1" sqref="D110" xr:uid="{00000000-0002-0000-0100-000029000000}">
      <formula1>$K$110:$N$110</formula1>
    </dataValidation>
    <dataValidation type="list" allowBlank="1" showInputMessage="1" showErrorMessage="1" sqref="D109" xr:uid="{00000000-0002-0000-0100-00002A000000}">
      <formula1>$K$109:$N$109</formula1>
    </dataValidation>
    <dataValidation type="list" allowBlank="1" showInputMessage="1" showErrorMessage="1" sqref="D108" xr:uid="{00000000-0002-0000-0100-00002B000000}">
      <formula1>$K$108:$M$108</formula1>
    </dataValidation>
    <dataValidation type="list" allowBlank="1" showInputMessage="1" showErrorMessage="1" sqref="D107" xr:uid="{00000000-0002-0000-0100-00002C000000}">
      <formula1>$K$107:$P$107</formula1>
    </dataValidation>
    <dataValidation type="list" allowBlank="1" showInputMessage="1" showErrorMessage="1" sqref="D106" xr:uid="{00000000-0002-0000-0100-00002D000000}">
      <formula1>$K$106:$M$106</formula1>
    </dataValidation>
    <dataValidation type="list" allowBlank="1" showInputMessage="1" showErrorMessage="1" sqref="D51" xr:uid="{00000000-0002-0000-0100-00002E000000}">
      <formula1>$K$51:$M$51</formula1>
    </dataValidation>
    <dataValidation type="list" allowBlank="1" showInputMessage="1" showErrorMessage="1" sqref="D201" xr:uid="{00000000-0002-0000-0100-000030000000}">
      <formula1>$K$201:$N$201</formula1>
    </dataValidation>
    <dataValidation type="list" allowBlank="1" showInputMessage="1" showErrorMessage="1" sqref="D205" xr:uid="{00000000-0002-0000-0100-000031000000}">
      <formula1>$K$205:$M$205</formula1>
    </dataValidation>
    <dataValidation type="list" allowBlank="1" showInputMessage="1" showErrorMessage="1" sqref="D199" xr:uid="{00000000-0002-0000-0100-000032000000}">
      <formula1>$K$199:$N$199</formula1>
    </dataValidation>
    <dataValidation type="list" allowBlank="1" showInputMessage="1" showErrorMessage="1" sqref="D203" xr:uid="{00000000-0002-0000-0100-000033000000}">
      <formula1>$K$203:$M$203</formula1>
    </dataValidation>
    <dataValidation type="list" allowBlank="1" showInputMessage="1" showErrorMessage="1" sqref="D177" xr:uid="{00000000-0002-0000-0100-000035000000}">
      <formula1>$K$177:$L$177</formula1>
    </dataValidation>
    <dataValidation type="list" allowBlank="1" showInputMessage="1" showErrorMessage="1" sqref="D186" xr:uid="{00000000-0002-0000-0100-000036000000}">
      <formula1>$K$186:$Q$186</formula1>
    </dataValidation>
    <dataValidation type="list" allowBlank="1" showInputMessage="1" showErrorMessage="1" sqref="D176" xr:uid="{00000000-0002-0000-0100-000037000000}">
      <formula1>$K$176:$L$176</formula1>
    </dataValidation>
    <dataValidation type="list" allowBlank="1" showInputMessage="1" showErrorMessage="1" sqref="D168" xr:uid="{00000000-0002-0000-0100-000038000000}">
      <formula1>$K$168:$M$168</formula1>
    </dataValidation>
    <dataValidation type="list" allowBlank="1" showInputMessage="1" showErrorMessage="1" sqref="D164" xr:uid="{00000000-0002-0000-0100-000039000000}">
      <formula1>$K$164:$M$164</formula1>
    </dataValidation>
    <dataValidation type="list" allowBlank="1" showInputMessage="1" showErrorMessage="1" sqref="D159" xr:uid="{00000000-0002-0000-0100-00003A000000}">
      <formula1>$K$159:$M$159</formula1>
    </dataValidation>
    <dataValidation type="list" allowBlank="1" showInputMessage="1" showErrorMessage="1" sqref="D163" xr:uid="{00000000-0002-0000-0100-00003B000000}">
      <formula1>$K$163:$N$163</formula1>
    </dataValidation>
    <dataValidation type="list" allowBlank="1" showInputMessage="1" showErrorMessage="1" sqref="D156" xr:uid="{00000000-0002-0000-0100-00003C000000}">
      <formula1>$K$156:$L$156</formula1>
    </dataValidation>
    <dataValidation type="list" allowBlank="1" showInputMessage="1" showErrorMessage="1" sqref="D146" xr:uid="{00000000-0002-0000-0100-00003D000000}">
      <formula1>$K$146:$N$146</formula1>
    </dataValidation>
    <dataValidation type="list" allowBlank="1" showInputMessage="1" showErrorMessage="1" sqref="D147" xr:uid="{00000000-0002-0000-0100-00003E000000}">
      <formula1>$K$147:$L$147</formula1>
    </dataValidation>
    <dataValidation type="list" allowBlank="1" showInputMessage="1" showErrorMessage="1" sqref="D142" xr:uid="{00000000-0002-0000-0100-00003F000000}">
      <formula1>$K$142:$O$142</formula1>
    </dataValidation>
    <dataValidation type="list" allowBlank="1" showInputMessage="1" showErrorMessage="1" sqref="D158" xr:uid="{00000000-0002-0000-0100-000040000000}">
      <formula1>$K$158:$M$158</formula1>
    </dataValidation>
    <dataValidation type="list" allowBlank="1" showInputMessage="1" showErrorMessage="1" sqref="D157" xr:uid="{00000000-0002-0000-0100-000041000000}">
      <formula1>$K$157:$L$157</formula1>
    </dataValidation>
    <dataValidation type="list" allowBlank="1" showInputMessage="1" showErrorMessage="1" sqref="D148" xr:uid="{00000000-0002-0000-0100-000042000000}">
      <formula1>$K$148:$N$148</formula1>
    </dataValidation>
    <dataValidation type="list" allowBlank="1" showInputMessage="1" showErrorMessage="1" sqref="D28" xr:uid="{00000000-0002-0000-0100-000043000000}">
      <formula1>$K$28:$L$28</formula1>
    </dataValidation>
    <dataValidation type="list" allowBlank="1" showInputMessage="1" showErrorMessage="1" sqref="D120" xr:uid="{00000000-0002-0000-0100-000044000000}">
      <formula1>$K$120:$N$120</formula1>
    </dataValidation>
    <dataValidation type="list" allowBlank="1" showInputMessage="1" showErrorMessage="1" sqref="D173" xr:uid="{00000000-0002-0000-0100-000046000000}">
      <formula1>$K$173:$N$173</formula1>
    </dataValidation>
    <dataValidation type="list" allowBlank="1" showInputMessage="1" showErrorMessage="1" sqref="D172" xr:uid="{00000000-0002-0000-0100-000047000000}">
      <formula1>$K$172:$L$172</formula1>
    </dataValidation>
    <dataValidation type="list" allowBlank="1" showInputMessage="1" showErrorMessage="1" sqref="D139" xr:uid="{00000000-0002-0000-0100-000048000000}">
      <formula1>$K$139:$N$139</formula1>
    </dataValidation>
    <dataValidation type="list" allowBlank="1" showInputMessage="1" showErrorMessage="1" sqref="D138" xr:uid="{00000000-0002-0000-0100-000049000000}">
      <formula1>$K$138:$L$138</formula1>
    </dataValidation>
    <dataValidation type="list" allowBlank="1" showInputMessage="1" showErrorMessage="1" sqref="D137" xr:uid="{00000000-0002-0000-0100-00004A000000}">
      <formula1>$K$137:$M$137</formula1>
    </dataValidation>
    <dataValidation type="list" allowBlank="1" showInputMessage="1" showErrorMessage="1" sqref="D136" xr:uid="{00000000-0002-0000-0100-00004B000000}">
      <formula1>$K$136:$N$136</formula1>
    </dataValidation>
    <dataValidation type="list" allowBlank="1" showInputMessage="1" showErrorMessage="1" sqref="D133" xr:uid="{00000000-0002-0000-0100-00004C000000}">
      <formula1>$K$133:$N$133</formula1>
    </dataValidation>
    <dataValidation type="list" allowBlank="1" showInputMessage="1" showErrorMessage="1" sqref="D128" xr:uid="{00000000-0002-0000-0100-00004D000000}">
      <formula1>$K$128:$M$128</formula1>
    </dataValidation>
    <dataValidation type="list" allowBlank="1" showInputMessage="1" showErrorMessage="1" sqref="D24" xr:uid="{00000000-0002-0000-0100-00004E000000}">
      <formula1>$K$24:$M$24</formula1>
    </dataValidation>
    <dataValidation type="list" allowBlank="1" showInputMessage="1" showErrorMessage="1" sqref="D21" xr:uid="{00000000-0002-0000-0100-00004F000000}">
      <formula1>$K$21:$N$21</formula1>
    </dataValidation>
    <dataValidation type="list" allowBlank="1" showInputMessage="1" showErrorMessage="1" sqref="D27" xr:uid="{00000000-0002-0000-0100-000050000000}">
      <formula1>$K$27:$O$27</formula1>
    </dataValidation>
    <dataValidation type="list" allowBlank="1" showInputMessage="1" showErrorMessage="1" sqref="D121" xr:uid="{00000000-0002-0000-0100-000051000000}">
      <formula1>$K$121:$O$121</formula1>
    </dataValidation>
    <dataValidation type="list" allowBlank="1" showInputMessage="1" showErrorMessage="1" sqref="D37" xr:uid="{00000000-0002-0000-0100-000052000000}">
      <formula1>$K$37:$L$37</formula1>
    </dataValidation>
    <dataValidation type="list" allowBlank="1" showInputMessage="1" showErrorMessage="1" sqref="D34" xr:uid="{00000000-0002-0000-0100-000053000000}">
      <formula1>$K$34:$L$34</formula1>
    </dataValidation>
    <dataValidation type="list" allowBlank="1" showInputMessage="1" showErrorMessage="1" sqref="D33" xr:uid="{00000000-0002-0000-0100-000054000000}">
      <formula1>$K$33:$L$33</formula1>
    </dataValidation>
    <dataValidation type="list" allowBlank="1" showInputMessage="1" showErrorMessage="1" sqref="D25" xr:uid="{00000000-0002-0000-0100-000055000000}">
      <formula1>$K$25:$L$25</formula1>
    </dataValidation>
    <dataValidation type="list" allowBlank="1" showInputMessage="1" showErrorMessage="1" sqref="D22" xr:uid="{00000000-0002-0000-0100-000056000000}">
      <formula1>$K$22:$L$22</formula1>
    </dataValidation>
    <dataValidation type="list" allowBlank="1" showInputMessage="1" showErrorMessage="1" sqref="D20" xr:uid="{00000000-0002-0000-0100-000057000000}">
      <formula1>$K$20:$L$20</formula1>
    </dataValidation>
    <dataValidation type="list" allowBlank="1" showInputMessage="1" showErrorMessage="1" sqref="D17" xr:uid="{00000000-0002-0000-0100-000058000000}">
      <formula1>$K$17:$L$17</formula1>
    </dataValidation>
    <dataValidation type="list" allowBlank="1" showInputMessage="1" showErrorMessage="1" sqref="D16" xr:uid="{00000000-0002-0000-0100-000059000000}">
      <formula1>$K$16:$L$16</formula1>
    </dataValidation>
    <dataValidation type="list" allowBlank="1" showInputMessage="1" showErrorMessage="1" sqref="D15" xr:uid="{00000000-0002-0000-0100-00005A000000}">
      <formula1>$K$15:$L$15</formula1>
    </dataValidation>
    <dataValidation type="list" allowBlank="1" showInputMessage="1" showErrorMessage="1" sqref="D129" xr:uid="{00000000-0002-0000-0100-00005B000000}">
      <formula1>$K$129:$N$129</formula1>
    </dataValidation>
    <dataValidation type="list" allowBlank="1" showInputMessage="1" showErrorMessage="1" sqref="D126" xr:uid="{00000000-0002-0000-0100-00005C000000}">
      <formula1>$K$126:$L$126</formula1>
    </dataValidation>
    <dataValidation type="list" allowBlank="1" showInputMessage="1" showErrorMessage="1" sqref="D127" xr:uid="{00000000-0002-0000-0100-00005D000000}">
      <formula1>$K$127:$L$127</formula1>
    </dataValidation>
    <dataValidation type="list" allowBlank="1" showInputMessage="1" showErrorMessage="1" sqref="D125" xr:uid="{00000000-0002-0000-0100-00005E000000}">
      <formula1>$K$125:$N$125</formula1>
    </dataValidation>
    <dataValidation type="list" allowBlank="1" showInputMessage="1" showErrorMessage="1" sqref="D23" xr:uid="{00000000-0002-0000-0100-00005F000000}">
      <formula1>$K$23:$L$23</formula1>
    </dataValidation>
    <dataValidation type="list" allowBlank="1" showInputMessage="1" showErrorMessage="1" sqref="J58:J59 D42 D52 D44" xr:uid="{00000000-0002-0000-0100-000060000000}">
      <formula1>#REF!</formula1>
    </dataValidation>
    <dataValidation type="list" allowBlank="1" showInputMessage="1" showErrorMessage="1" sqref="D132" xr:uid="{00000000-0002-0000-0100-000062000000}">
      <formula1>$K$132:$Q$132</formula1>
    </dataValidation>
    <dataValidation type="list" allowBlank="1" showInputMessage="1" showErrorMessage="1" sqref="C37" xr:uid="{00000000-0002-0000-0100-000063000000}">
      <formula1>"&lt;400m,400-800m,&gt;800m"</formula1>
    </dataValidation>
    <dataValidation type="list" allowBlank="1" showInputMessage="1" showErrorMessage="1" sqref="C33" xr:uid="{00000000-0002-0000-0100-000065000000}">
      <formula1>"H1a , H1b , H1c , H2a , H2b , H2c , H2d , H3"</formula1>
    </dataValidation>
    <dataValidation type="list" allowBlank="1" showInputMessage="1" showErrorMessage="1" sqref="D18" xr:uid="{00000000-0002-0000-0100-000066000000}">
      <formula1>$K$18:$L$18</formula1>
    </dataValidation>
    <dataValidation type="list" allowBlank="1" showInputMessage="1" showErrorMessage="1" sqref="C35" xr:uid="{00000000-0002-0000-0100-000067000000}">
      <formula1>"Br1 ,Br2 / Br3"</formula1>
    </dataValidation>
    <dataValidation type="list" allowBlank="1" showInputMessage="1" showErrorMessage="1" sqref="C36" xr:uid="{00000000-0002-0000-0100-000068000000}">
      <formula1>"Oui , Non"</formula1>
    </dataValidation>
    <dataValidation type="list" allowBlank="1" showInputMessage="1" showErrorMessage="1" sqref="D35" xr:uid="{00000000-0002-0000-0100-000069000000}">
      <formula1>$K$35:$L$35</formula1>
    </dataValidation>
    <dataValidation type="list" allowBlank="1" showInputMessage="1" showErrorMessage="1" sqref="D36" xr:uid="{00000000-0002-0000-0100-00006A000000}">
      <formula1>$K$36:$L$36</formula1>
    </dataValidation>
    <dataValidation type="list" allowBlank="1" showInputMessage="1" showErrorMessage="1" sqref="D29" xr:uid="{00000000-0002-0000-0100-00006B000000}">
      <formula1>$S$39:$Y$39</formula1>
    </dataValidation>
    <dataValidation type="list" allowBlank="1" showInputMessage="1" showErrorMessage="1" sqref="D82" xr:uid="{00000000-0002-0000-0100-00006C000000}">
      <formula1>$K$82:$P$82</formula1>
    </dataValidation>
    <dataValidation type="list" allowBlank="1" showInputMessage="1" showErrorMessage="1" sqref="D93" xr:uid="{00000000-0002-0000-0100-00006D000000}">
      <formula1>$K$93:$P$93</formula1>
    </dataValidation>
    <dataValidation type="list" allowBlank="1" showInputMessage="1" showErrorMessage="1" sqref="D86" xr:uid="{00000000-0002-0000-0100-00006E000000}">
      <formula1>$K$86:$Q$86</formula1>
    </dataValidation>
    <dataValidation type="list" allowBlank="1" showInputMessage="1" showErrorMessage="1" sqref="D97" xr:uid="{00000000-0002-0000-0100-00006F000000}">
      <formula1>$K$97:$Q$97</formula1>
    </dataValidation>
    <dataValidation type="list" allowBlank="1" showInputMessage="1" showErrorMessage="1" sqref="D113" xr:uid="{00000000-0002-0000-0100-000070000000}">
      <formula1>$K$113:$L$113</formula1>
    </dataValidation>
    <dataValidation type="list" allowBlank="1" showInputMessage="1" showErrorMessage="1" sqref="D105" xr:uid="{00000000-0002-0000-0100-000071000000}">
      <formula1>$K$105:$P$105</formula1>
    </dataValidation>
    <dataValidation type="list" allowBlank="1" showInputMessage="1" showErrorMessage="1" sqref="D46" xr:uid="{00000000-0002-0000-0100-000072000000}">
      <formula1>$K$46:$L$46</formula1>
    </dataValidation>
    <dataValidation type="list" allowBlank="1" showInputMessage="1" showErrorMessage="1" sqref="D141" xr:uid="{00000000-0002-0000-0100-000045000000}">
      <formula1>$K$141:$L$141</formula1>
    </dataValidation>
    <dataValidation type="list" allowBlank="1" showInputMessage="1" showErrorMessage="1" sqref="D130" xr:uid="{00000000-0002-0000-0100-000013000000}">
      <formula1>$K$130:$Q$130</formula1>
    </dataValidation>
    <dataValidation type="list" allowBlank="1" showInputMessage="1" showErrorMessage="1" sqref="D206" xr:uid="{2054890D-4945-4600-B542-BD5CEA5D9783}">
      <formula1>$K$206:$L$206</formula1>
    </dataValidation>
    <dataValidation type="list" allowBlank="1" showInputMessage="1" showErrorMessage="1" sqref="D204" xr:uid="{63EF0699-4441-4A44-B759-39C5A494D042}">
      <formula1>$K$204:$M$204</formula1>
    </dataValidation>
    <dataValidation type="list" allowBlank="1" showInputMessage="1" showErrorMessage="1" sqref="D207" xr:uid="{F7408EA3-662E-4D70-B94C-79794CE52375}">
      <formula1>$K$207:$O$207</formula1>
    </dataValidation>
    <dataValidation type="list" allowBlank="1" showInputMessage="1" showErrorMessage="1" sqref="D196" xr:uid="{AD300978-BF3B-4D63-AF4F-A4BA8E4CA05C}">
      <formula1>$K$196:$L$196</formula1>
    </dataValidation>
    <dataValidation type="list" allowBlank="1" showInputMessage="1" showErrorMessage="1" sqref="D194" xr:uid="{B1D2657B-BCF9-436C-943A-CBA750CE4B3C}">
      <formula1>$K$194:$M$194</formula1>
    </dataValidation>
    <dataValidation type="list" allowBlank="1" showInputMessage="1" showErrorMessage="1" sqref="D198" xr:uid="{391196D0-E8FA-4CA9-8E3E-3AD613453ECD}">
      <formula1>$K$198:$M$198</formula1>
    </dataValidation>
    <dataValidation type="list" allowBlank="1" showInputMessage="1" showErrorMessage="1" sqref="D200" xr:uid="{8CC00015-4D74-4D20-B358-7621AC047429}">
      <formula1>$K$200:$M$200</formula1>
    </dataValidation>
    <dataValidation type="list" allowBlank="1" showInputMessage="1" showErrorMessage="1" sqref="D19" xr:uid="{8BF6D7FE-1E6F-449E-B11E-F3BAC2E6587B}">
      <formula1>$K$19:$L$19</formula1>
    </dataValidation>
    <dataValidation type="list" allowBlank="1" showInputMessage="1" showErrorMessage="1" sqref="D50" xr:uid="{00000000-0002-0000-0100-00002F000000}">
      <formula1>$K$50:$N$50</formula1>
    </dataValidation>
    <dataValidation type="list" allowBlank="1" showInputMessage="1" showErrorMessage="1" sqref="D38" xr:uid="{00000000-0002-0000-0100-00000C000000}">
      <formula1>$K$38:$P$38</formula1>
    </dataValidation>
    <dataValidation type="list" allowBlank="1" showInputMessage="1" showErrorMessage="1" sqref="D111" xr:uid="{27686EE9-26CD-4C9F-B025-B3236CE0408A}">
      <formula1>$K$111:$L$111</formula1>
    </dataValidation>
    <dataValidation type="list" allowBlank="1" showInputMessage="1" showErrorMessage="1" sqref="D178" xr:uid="{00000000-0002-0000-0100-000034000000}">
      <formula1>$K$178:$Q$178</formula1>
    </dataValidation>
    <dataValidation type="list" allowBlank="1" showInputMessage="1" showErrorMessage="1" sqref="D191" xr:uid="{3DB09EEB-A559-4BA0-84DF-72454C33CCA2}">
      <formula1>$K$191:$L$191</formula1>
    </dataValidation>
    <dataValidation type="list" allowBlank="1" showInputMessage="1" showErrorMessage="1" sqref="D195" xr:uid="{CFBF1FBC-04FB-4414-9B30-49A95DC93070}">
      <formula1>$K$195:$N$195</formula1>
    </dataValidation>
  </dataValidations>
  <pageMargins left="0.70866141732283472" right="0.70866141732283472" top="0.74803149606299213" bottom="0.74803149606299213" header="0.31496062992125984" footer="0.31496062992125984"/>
  <pageSetup paperSize="8" scale="57" fitToWidth="2" fitToHeight="5" orientation="landscape" r:id="rId1"/>
  <headerFooter>
    <oddHeader>&amp;CTableau de points de contrôle qualification 1331 et 1332</oddHeader>
    <oddFooter>&amp;CVersion 03/06/2022</oddFooter>
  </headerFooter>
  <rowBreaks count="4" manualBreakCount="4">
    <brk id="41" max="24" man="1"/>
    <brk id="80" max="24" man="1"/>
    <brk id="133" max="24" man="1"/>
    <brk id="171" max="24" man="1"/>
  </rowBreaks>
  <colBreaks count="1" manualBreakCount="1">
    <brk id="18" max="18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222"/>
  <sheetViews>
    <sheetView tabSelected="1" view="pageBreakPreview" topLeftCell="A2" zoomScale="55" zoomScaleNormal="55" zoomScaleSheetLayoutView="55" zoomScalePageLayoutView="55" workbookViewId="0">
      <selection activeCell="U4" sqref="U4"/>
    </sheetView>
  </sheetViews>
  <sheetFormatPr baseColWidth="10" defaultRowHeight="15" x14ac:dyDescent="0.25"/>
  <cols>
    <col min="1" max="1" width="4.7109375" style="2" customWidth="1"/>
    <col min="2" max="2" width="30.7109375" style="2" customWidth="1"/>
    <col min="3" max="3" width="58.28515625" style="2" customWidth="1"/>
    <col min="4" max="4" width="73" style="2" customWidth="1"/>
    <col min="5" max="5" width="54.5703125" style="2" customWidth="1"/>
    <col min="6" max="6" width="9.7109375" style="1" customWidth="1"/>
    <col min="7" max="7" width="12.28515625" style="2" customWidth="1"/>
    <col min="8" max="9" width="12.85546875" style="2" customWidth="1"/>
    <col min="10" max="10" width="4" style="2" hidden="1" customWidth="1"/>
    <col min="11" max="11" width="31.7109375" style="2" hidden="1" customWidth="1"/>
    <col min="12" max="12" width="38" style="2" hidden="1" customWidth="1"/>
    <col min="13" max="13" width="50.5703125" style="2" hidden="1" customWidth="1"/>
    <col min="14" max="14" width="38.28515625" style="2" hidden="1" customWidth="1"/>
    <col min="15" max="17" width="31.7109375" style="2" hidden="1" customWidth="1"/>
    <col min="18" max="18" width="2.5703125" style="2" customWidth="1"/>
    <col min="19" max="19" width="42.5703125" style="59" customWidth="1"/>
    <col min="20" max="20" width="38.5703125" style="59" customWidth="1"/>
    <col min="21" max="21" width="38.42578125" style="59" customWidth="1"/>
    <col min="22" max="22" width="44.5703125" style="59" customWidth="1"/>
    <col min="23" max="23" width="46" style="59" customWidth="1"/>
    <col min="24" max="24" width="40" style="59" customWidth="1"/>
    <col min="25" max="25" width="52" style="59" customWidth="1"/>
    <col min="26" max="16384" width="11.42578125" style="2"/>
  </cols>
  <sheetData>
    <row r="2" spans="2:25" ht="33.75" customHeight="1" x14ac:dyDescent="0.25">
      <c r="B2" s="50" t="s">
        <v>315</v>
      </c>
      <c r="C2" s="51"/>
      <c r="I2" s="62" t="s">
        <v>528</v>
      </c>
    </row>
    <row r="3" spans="2:25" ht="36.75" customHeight="1" x14ac:dyDescent="0.25">
      <c r="B3" s="50" t="s">
        <v>310</v>
      </c>
      <c r="C3" s="51"/>
    </row>
    <row r="4" spans="2:25" ht="36.75" customHeight="1" x14ac:dyDescent="0.25">
      <c r="B4" s="50" t="s">
        <v>311</v>
      </c>
      <c r="C4" s="51"/>
    </row>
    <row r="6" spans="2:25" ht="27" customHeight="1" x14ac:dyDescent="0.25">
      <c r="B6" s="52" t="s">
        <v>313</v>
      </c>
    </row>
    <row r="7" spans="2:25" ht="27" customHeight="1" x14ac:dyDescent="0.25">
      <c r="B7" s="52"/>
    </row>
    <row r="8" spans="2:25" x14ac:dyDescent="0.25">
      <c r="B8" s="31"/>
      <c r="C8" s="31"/>
      <c r="D8" s="31"/>
    </row>
    <row r="9" spans="2:25" ht="30" customHeight="1" x14ac:dyDescent="0.25">
      <c r="B9" s="41" t="s">
        <v>55</v>
      </c>
      <c r="C9" s="53">
        <v>80</v>
      </c>
    </row>
    <row r="10" spans="2:25" ht="30" customHeight="1" x14ac:dyDescent="0.25">
      <c r="B10" s="7" t="s">
        <v>35</v>
      </c>
      <c r="C10" s="6">
        <f>SUMPRODUCT($G$15:$G$220,H15:H220)</f>
        <v>0</v>
      </c>
    </row>
    <row r="11" spans="2:25" ht="30" customHeight="1" x14ac:dyDescent="0.25">
      <c r="B11" s="42" t="s">
        <v>58</v>
      </c>
      <c r="C11" s="8" t="str">
        <f>IF(C10&lt;=C9,"AVIS FAVORABLE","AVIS DEFAVORABLE")</f>
        <v>AVIS FAVORABLE</v>
      </c>
    </row>
    <row r="12" spans="2:25" x14ac:dyDescent="0.25">
      <c r="S12" s="126" t="s">
        <v>56</v>
      </c>
      <c r="T12" s="126"/>
      <c r="U12" s="126"/>
      <c r="V12" s="126"/>
      <c r="W12" s="126"/>
      <c r="X12" s="126"/>
      <c r="Y12" s="126"/>
    </row>
    <row r="13" spans="2:25" ht="43.5" customHeight="1" x14ac:dyDescent="0.25">
      <c r="B13" s="43"/>
      <c r="C13" s="43"/>
      <c r="G13" s="10" t="s">
        <v>40</v>
      </c>
      <c r="H13" s="58" t="s">
        <v>61</v>
      </c>
      <c r="I13" s="50" t="s">
        <v>314</v>
      </c>
      <c r="K13" s="31"/>
      <c r="L13" s="31"/>
      <c r="M13" s="31"/>
      <c r="N13" s="31"/>
      <c r="O13" s="31"/>
      <c r="P13" s="31"/>
      <c r="Q13" s="31"/>
      <c r="S13" s="60">
        <v>0</v>
      </c>
      <c r="T13" s="60">
        <v>0.2</v>
      </c>
      <c r="U13" s="60">
        <v>0.4</v>
      </c>
      <c r="V13" s="60">
        <v>0.5</v>
      </c>
      <c r="W13" s="60">
        <v>0.6</v>
      </c>
      <c r="X13" s="60">
        <v>0.8</v>
      </c>
      <c r="Y13" s="60">
        <v>1</v>
      </c>
    </row>
    <row r="14" spans="2:25" ht="30" customHeight="1" x14ac:dyDescent="0.25">
      <c r="B14" s="32" t="s">
        <v>57</v>
      </c>
      <c r="C14" s="9"/>
      <c r="D14" s="11" t="s">
        <v>25</v>
      </c>
      <c r="E14" s="11" t="s">
        <v>67</v>
      </c>
      <c r="S14" s="60"/>
      <c r="T14" s="60"/>
      <c r="U14" s="60"/>
      <c r="V14" s="60"/>
      <c r="W14" s="60"/>
      <c r="X14" s="60"/>
      <c r="Y14" s="60"/>
    </row>
    <row r="15" spans="2:25" ht="30" customHeight="1" x14ac:dyDescent="0.25">
      <c r="B15" s="70" t="s">
        <v>59</v>
      </c>
      <c r="C15" s="70" t="s">
        <v>410</v>
      </c>
      <c r="D15" s="63" t="s">
        <v>79</v>
      </c>
      <c r="E15" s="63"/>
      <c r="F15" s="71"/>
      <c r="G15" s="63">
        <f>HLOOKUP(D15,S15:$Y$221,ROWS(S15:$Y$221),FALSE)</f>
        <v>0</v>
      </c>
      <c r="H15" s="63">
        <v>500</v>
      </c>
      <c r="I15" s="63">
        <f t="shared" ref="I15:I28" si="0">G15*H15</f>
        <v>0</v>
      </c>
      <c r="K15" s="18" t="s">
        <v>79</v>
      </c>
      <c r="L15" s="18" t="s">
        <v>80</v>
      </c>
      <c r="S15" s="60" t="str">
        <f t="shared" ref="S15:S22" si="1">K15</f>
        <v>Oui</v>
      </c>
      <c r="T15" s="60"/>
      <c r="U15" s="60"/>
      <c r="V15" s="60"/>
      <c r="W15" s="60"/>
      <c r="X15" s="60"/>
      <c r="Y15" s="60" t="str">
        <f t="shared" ref="Y15:Y20" si="2">L15</f>
        <v>Non</v>
      </c>
    </row>
    <row r="16" spans="2:25" ht="30" customHeight="1" x14ac:dyDescent="0.25">
      <c r="B16" s="70" t="s">
        <v>60</v>
      </c>
      <c r="C16" s="70" t="s">
        <v>411</v>
      </c>
      <c r="D16" s="63" t="s">
        <v>79</v>
      </c>
      <c r="E16" s="63"/>
      <c r="F16" s="71"/>
      <c r="G16" s="63">
        <f>HLOOKUP(D16,S16:$Y$221,ROWS(S16:$Y$221),FALSE)</f>
        <v>0</v>
      </c>
      <c r="H16" s="63">
        <v>500</v>
      </c>
      <c r="I16" s="63">
        <f t="shared" si="0"/>
        <v>0</v>
      </c>
      <c r="K16" s="18" t="s">
        <v>79</v>
      </c>
      <c r="L16" s="18" t="s">
        <v>80</v>
      </c>
      <c r="S16" s="60" t="str">
        <f t="shared" si="1"/>
        <v>Oui</v>
      </c>
      <c r="T16" s="60"/>
      <c r="U16" s="60"/>
      <c r="V16" s="60"/>
      <c r="W16" s="60"/>
      <c r="X16" s="60"/>
      <c r="Y16" s="60" t="str">
        <f t="shared" si="2"/>
        <v>Non</v>
      </c>
    </row>
    <row r="17" spans="2:25" ht="30" customHeight="1" x14ac:dyDescent="0.25">
      <c r="B17" s="72" t="s">
        <v>318</v>
      </c>
      <c r="C17" s="70" t="s">
        <v>381</v>
      </c>
      <c r="D17" s="63" t="s">
        <v>79</v>
      </c>
      <c r="E17" s="63"/>
      <c r="F17" s="71"/>
      <c r="G17" s="63">
        <f>HLOOKUP(D17,S17:$Y$221,ROWS(S17:$Y$221),FALSE)</f>
        <v>0</v>
      </c>
      <c r="H17" s="63">
        <v>500</v>
      </c>
      <c r="I17" s="63">
        <f t="shared" si="0"/>
        <v>0</v>
      </c>
      <c r="K17" s="18" t="s">
        <v>79</v>
      </c>
      <c r="L17" s="18" t="s">
        <v>80</v>
      </c>
      <c r="S17" s="60" t="str">
        <f t="shared" si="1"/>
        <v>Oui</v>
      </c>
      <c r="T17" s="60"/>
      <c r="U17" s="60"/>
      <c r="V17" s="60"/>
      <c r="W17" s="60"/>
      <c r="X17" s="60"/>
      <c r="Y17" s="60" t="str">
        <f t="shared" si="2"/>
        <v>Non</v>
      </c>
    </row>
    <row r="18" spans="2:25" ht="30" customHeight="1" x14ac:dyDescent="0.25">
      <c r="B18" s="72" t="s">
        <v>389</v>
      </c>
      <c r="C18" s="70" t="s">
        <v>382</v>
      </c>
      <c r="D18" s="63" t="s">
        <v>79</v>
      </c>
      <c r="E18" s="63"/>
      <c r="F18" s="71"/>
      <c r="G18" s="63">
        <f>HLOOKUP(D18,S18:$Y$221,ROWS(S18:$Y$221),FALSE)</f>
        <v>0</v>
      </c>
      <c r="H18" s="63">
        <v>500</v>
      </c>
      <c r="I18" s="63">
        <f t="shared" ref="I18" si="3">G18*H18</f>
        <v>0</v>
      </c>
      <c r="K18" s="18" t="s">
        <v>79</v>
      </c>
      <c r="L18" s="18" t="s">
        <v>80</v>
      </c>
      <c r="S18" s="60" t="str">
        <f t="shared" ref="S18" si="4">K18</f>
        <v>Oui</v>
      </c>
      <c r="T18" s="60"/>
      <c r="U18" s="60"/>
      <c r="V18" s="60"/>
      <c r="W18" s="60"/>
      <c r="X18" s="60"/>
      <c r="Y18" s="60" t="str">
        <f t="shared" si="2"/>
        <v>Non</v>
      </c>
    </row>
    <row r="19" spans="2:25" ht="30" customHeight="1" x14ac:dyDescent="0.25">
      <c r="B19" s="72" t="s">
        <v>390</v>
      </c>
      <c r="C19" s="70" t="s">
        <v>397</v>
      </c>
      <c r="D19" s="63" t="s">
        <v>79</v>
      </c>
      <c r="E19" s="63"/>
      <c r="F19" s="71"/>
      <c r="G19" s="63">
        <f>HLOOKUP(D19,S19:$Y$221,ROWS(S19:$Y$221),FALSE)</f>
        <v>0</v>
      </c>
      <c r="H19" s="63">
        <v>500</v>
      </c>
      <c r="I19" s="63">
        <f t="shared" ref="I19" si="5">G19*H19</f>
        <v>0</v>
      </c>
      <c r="K19" s="18" t="s">
        <v>79</v>
      </c>
      <c r="L19" s="18" t="s">
        <v>80</v>
      </c>
      <c r="S19" s="60" t="str">
        <f t="shared" ref="S19" si="6">K19</f>
        <v>Oui</v>
      </c>
      <c r="T19" s="60"/>
      <c r="U19" s="60"/>
      <c r="V19" s="60"/>
      <c r="W19" s="60"/>
      <c r="X19" s="60"/>
      <c r="Y19" s="60" t="str">
        <f t="shared" si="2"/>
        <v>Non</v>
      </c>
    </row>
    <row r="20" spans="2:25" ht="30" customHeight="1" x14ac:dyDescent="0.25">
      <c r="B20" s="36" t="s">
        <v>260</v>
      </c>
      <c r="C20" s="72" t="s">
        <v>412</v>
      </c>
      <c r="D20" s="63" t="s">
        <v>79</v>
      </c>
      <c r="E20" s="63"/>
      <c r="F20" s="71"/>
      <c r="G20" s="63">
        <f>HLOOKUP(D20,S20:$Y$221,ROWS(S20:$Y$221),FALSE)</f>
        <v>0</v>
      </c>
      <c r="H20" s="63">
        <v>500</v>
      </c>
      <c r="I20" s="63">
        <f t="shared" si="0"/>
        <v>0</v>
      </c>
      <c r="K20" s="18" t="s">
        <v>79</v>
      </c>
      <c r="L20" s="19" t="s">
        <v>80</v>
      </c>
      <c r="S20" s="60" t="str">
        <f t="shared" si="1"/>
        <v>Oui</v>
      </c>
      <c r="T20" s="60"/>
      <c r="U20" s="60"/>
      <c r="V20" s="60"/>
      <c r="W20" s="60"/>
      <c r="X20" s="60"/>
      <c r="Y20" s="60" t="str">
        <f t="shared" si="2"/>
        <v>Non</v>
      </c>
    </row>
    <row r="21" spans="2:25" ht="30" customHeight="1" x14ac:dyDescent="0.25">
      <c r="B21" s="73"/>
      <c r="C21" s="72" t="s">
        <v>413</v>
      </c>
      <c r="D21" s="63" t="s">
        <v>79</v>
      </c>
      <c r="E21" s="63"/>
      <c r="F21" s="71"/>
      <c r="G21" s="63">
        <f>HLOOKUP(D21,S21:$Y$221,ROWS(S21:$Y$221),FALSE)</f>
        <v>0</v>
      </c>
      <c r="H21" s="63">
        <v>500</v>
      </c>
      <c r="I21" s="63">
        <f t="shared" si="0"/>
        <v>0</v>
      </c>
      <c r="K21" s="18" t="s">
        <v>79</v>
      </c>
      <c r="L21" s="18" t="s">
        <v>101</v>
      </c>
      <c r="M21" s="18" t="s">
        <v>100</v>
      </c>
      <c r="N21" s="18" t="s">
        <v>80</v>
      </c>
      <c r="S21" s="60" t="str">
        <f t="shared" si="1"/>
        <v>Oui</v>
      </c>
      <c r="T21" s="60"/>
      <c r="U21" s="60"/>
      <c r="V21" s="60"/>
      <c r="W21" s="60" t="str">
        <f>L21</f>
        <v>Erreur sur la valeur de psi conduisant directement au non-respect de l'exigence</v>
      </c>
      <c r="X21" s="60" t="str">
        <f>M21</f>
        <v>Linéique manquant conduisant directement au non-respect de l'exigence</v>
      </c>
      <c r="Y21" s="60" t="str">
        <f>N21</f>
        <v>Non</v>
      </c>
    </row>
    <row r="22" spans="2:25" ht="30" customHeight="1" x14ac:dyDescent="0.25">
      <c r="B22" s="73"/>
      <c r="C22" s="72" t="s">
        <v>320</v>
      </c>
      <c r="D22" s="63" t="s">
        <v>79</v>
      </c>
      <c r="E22" s="63"/>
      <c r="F22" s="71"/>
      <c r="G22" s="63">
        <f>HLOOKUP(D22,S22:$Y$221,ROWS(S22:$Y$221),FALSE)</f>
        <v>0</v>
      </c>
      <c r="H22" s="63">
        <v>500</v>
      </c>
      <c r="I22" s="63">
        <f t="shared" si="0"/>
        <v>0</v>
      </c>
      <c r="K22" s="18" t="s">
        <v>79</v>
      </c>
      <c r="L22" s="20" t="s">
        <v>80</v>
      </c>
      <c r="S22" s="60" t="str">
        <f t="shared" si="1"/>
        <v>Oui</v>
      </c>
      <c r="T22" s="60"/>
      <c r="U22" s="60"/>
      <c r="V22" s="60"/>
      <c r="W22" s="60"/>
      <c r="X22" s="60"/>
      <c r="Y22" s="60" t="str">
        <f>L22</f>
        <v>Non</v>
      </c>
    </row>
    <row r="23" spans="2:25" ht="30" customHeight="1" x14ac:dyDescent="0.25">
      <c r="B23" s="73"/>
      <c r="C23" s="72" t="s">
        <v>70</v>
      </c>
      <c r="D23" s="63" t="s">
        <v>71</v>
      </c>
      <c r="E23" s="63"/>
      <c r="F23" s="71"/>
      <c r="G23" s="63">
        <f>HLOOKUP(D23,S23:$Y$221,ROWS(S23:$Y$221),FALSE)</f>
        <v>0</v>
      </c>
      <c r="H23" s="63">
        <v>5</v>
      </c>
      <c r="I23" s="63">
        <f t="shared" si="0"/>
        <v>0</v>
      </c>
      <c r="K23" s="18" t="s">
        <v>71</v>
      </c>
      <c r="L23" s="18" t="s">
        <v>72</v>
      </c>
      <c r="S23" s="60" t="str">
        <f t="shared" ref="S23:S28" si="7">K23</f>
        <v>Stipulé rapport</v>
      </c>
      <c r="T23" s="60"/>
      <c r="U23" s="60"/>
      <c r="V23" s="60"/>
      <c r="W23" s="60"/>
      <c r="X23" s="60"/>
      <c r="Y23" s="60" t="str">
        <f>L23</f>
        <v>Non stipulé rapport</v>
      </c>
    </row>
    <row r="24" spans="2:25" ht="45" customHeight="1" x14ac:dyDescent="0.25">
      <c r="B24" s="73"/>
      <c r="C24" s="72" t="s">
        <v>414</v>
      </c>
      <c r="D24" s="63" t="s">
        <v>79</v>
      </c>
      <c r="E24" s="63"/>
      <c r="F24" s="71"/>
      <c r="G24" s="63">
        <f>HLOOKUP(D24,S24:$Y$221,ROWS(S24:$Y$221),FALSE)</f>
        <v>0</v>
      </c>
      <c r="H24" s="63">
        <v>500</v>
      </c>
      <c r="I24" s="63">
        <f t="shared" ref="I24" si="8">G24*H24</f>
        <v>0</v>
      </c>
      <c r="K24" s="18" t="s">
        <v>79</v>
      </c>
      <c r="L24" s="20" t="s">
        <v>80</v>
      </c>
      <c r="S24" s="60" t="str">
        <f t="shared" si="7"/>
        <v>Oui</v>
      </c>
      <c r="T24" s="60"/>
      <c r="U24" s="60"/>
      <c r="V24" s="60"/>
      <c r="W24" s="60"/>
      <c r="X24" s="60"/>
      <c r="Y24" s="60" t="str">
        <f>L24</f>
        <v>Non</v>
      </c>
    </row>
    <row r="25" spans="2:25" ht="156" customHeight="1" x14ac:dyDescent="0.25">
      <c r="B25" s="73"/>
      <c r="C25" s="74" t="s">
        <v>74</v>
      </c>
      <c r="D25" s="63" t="s">
        <v>79</v>
      </c>
      <c r="E25" s="63"/>
      <c r="F25" s="71"/>
      <c r="G25" s="63">
        <f>HLOOKUP(D25,S25:$Y$221,ROWS(S25:$Y$221),FALSE)</f>
        <v>0</v>
      </c>
      <c r="H25" s="63">
        <v>5</v>
      </c>
      <c r="I25" s="63">
        <f t="shared" ref="I25" si="9">G25*H25</f>
        <v>0</v>
      </c>
      <c r="K25" s="18" t="s">
        <v>79</v>
      </c>
      <c r="L25" s="18" t="s">
        <v>309</v>
      </c>
      <c r="S25" s="60" t="str">
        <f t="shared" si="7"/>
        <v>Oui</v>
      </c>
      <c r="T25" s="60"/>
      <c r="U25" s="60"/>
      <c r="V25" s="60"/>
      <c r="W25" s="60"/>
      <c r="X25" s="60"/>
      <c r="Y25" s="60" t="str">
        <f>L25</f>
        <v>Non ou non conforme avec l'étude thermique</v>
      </c>
    </row>
    <row r="26" spans="2:25" ht="135" x14ac:dyDescent="0.25">
      <c r="B26" s="73"/>
      <c r="C26" s="74" t="s">
        <v>321</v>
      </c>
      <c r="D26" s="63" t="s">
        <v>71</v>
      </c>
      <c r="E26" s="63"/>
      <c r="F26" s="71"/>
      <c r="G26" s="63">
        <f>HLOOKUP(D26,S26:$Y$221,ROWS(S26:$Y$221),FALSE)</f>
        <v>0</v>
      </c>
      <c r="H26" s="63">
        <v>5</v>
      </c>
      <c r="I26" s="63">
        <f t="shared" si="0"/>
        <v>0</v>
      </c>
      <c r="K26" s="18" t="s">
        <v>71</v>
      </c>
      <c r="L26" s="18" t="s">
        <v>72</v>
      </c>
      <c r="S26" s="60" t="str">
        <f t="shared" si="7"/>
        <v>Stipulé rapport</v>
      </c>
      <c r="T26" s="60"/>
      <c r="U26" s="60"/>
      <c r="V26" s="60"/>
      <c r="W26" s="60"/>
      <c r="X26" s="60"/>
      <c r="Y26" s="60" t="str">
        <f>L26</f>
        <v>Non stipulé rapport</v>
      </c>
    </row>
    <row r="27" spans="2:25" ht="60" x14ac:dyDescent="0.25">
      <c r="B27" s="75" t="s">
        <v>97</v>
      </c>
      <c r="C27" s="76" t="s">
        <v>98</v>
      </c>
      <c r="D27" s="63" t="s">
        <v>99</v>
      </c>
      <c r="E27" s="63"/>
      <c r="F27" s="71"/>
      <c r="G27" s="63">
        <f>HLOOKUP(D27,S27:$Y$221,ROWS(S27:$Y$221),FALSE)</f>
        <v>0</v>
      </c>
      <c r="H27" s="63">
        <v>80</v>
      </c>
      <c r="I27" s="63">
        <f t="shared" si="0"/>
        <v>0</v>
      </c>
      <c r="K27" s="18" t="s">
        <v>99</v>
      </c>
      <c r="L27" s="18" t="s">
        <v>262</v>
      </c>
      <c r="M27" s="18" t="s">
        <v>281</v>
      </c>
      <c r="N27" s="18" t="s">
        <v>282</v>
      </c>
      <c r="O27" s="18" t="s">
        <v>261</v>
      </c>
      <c r="S27" s="60" t="str">
        <f t="shared" si="7"/>
        <v>Rapport complet</v>
      </c>
      <c r="T27" s="60"/>
      <c r="U27" s="60"/>
      <c r="V27" s="60" t="str">
        <f>L27</f>
        <v>1 poste RT manquant (bâti / chauffage / refroidissement le cas échéant / ECS / éclairage en tertiaire / ventilation)</v>
      </c>
      <c r="W27" s="60" t="str">
        <f>M27</f>
        <v>2 postes RT manquants (bâti / chauffage / refroidissement le cas échéant / ECS / éclairage en tertiaire / ventilation)</v>
      </c>
      <c r="X27" s="60" t="str">
        <f>N27</f>
        <v>3 postes RT manquants (bâti / chauffage / refroidissement le cas échéant / ECS / éclairage en tertiaire / ventilation)</v>
      </c>
      <c r="Y27" s="60" t="str">
        <f>O27</f>
        <v>Uniquement sorties logicielles transmises</v>
      </c>
    </row>
    <row r="28" spans="2:25" ht="30" customHeight="1" x14ac:dyDescent="0.25">
      <c r="B28" s="75" t="s">
        <v>123</v>
      </c>
      <c r="C28" s="28" t="s">
        <v>124</v>
      </c>
      <c r="D28" s="63" t="s">
        <v>36</v>
      </c>
      <c r="E28" s="63"/>
      <c r="F28" s="71"/>
      <c r="G28" s="63">
        <f>HLOOKUP(D28,S28:$Y$221,ROWS(S28:$Y$221),FALSE)</f>
        <v>0</v>
      </c>
      <c r="H28" s="63">
        <v>500</v>
      </c>
      <c r="I28" s="63">
        <f t="shared" si="0"/>
        <v>0</v>
      </c>
      <c r="K28" s="17" t="s">
        <v>36</v>
      </c>
      <c r="L28" s="18" t="s">
        <v>125</v>
      </c>
      <c r="S28" s="60" t="str">
        <f t="shared" si="7"/>
        <v>Sans objet</v>
      </c>
      <c r="T28" s="60"/>
      <c r="U28" s="60"/>
      <c r="V28" s="60"/>
      <c r="W28" s="60"/>
      <c r="X28" s="60"/>
      <c r="Y28" s="60" t="str">
        <f>L28</f>
        <v>Système non modélisable directement saisi sans titre V opération</v>
      </c>
    </row>
    <row r="29" spans="2:25" ht="30" customHeight="1" x14ac:dyDescent="0.25">
      <c r="B29" s="68" t="s">
        <v>339</v>
      </c>
      <c r="C29" s="15"/>
      <c r="E29" s="16"/>
      <c r="F29" s="2"/>
    </row>
    <row r="30" spans="2:25" ht="30" customHeight="1" x14ac:dyDescent="0.25">
      <c r="F30" s="2"/>
      <c r="S30" s="60"/>
      <c r="T30" s="60"/>
      <c r="U30" s="60"/>
      <c r="V30" s="60"/>
      <c r="W30" s="60"/>
      <c r="X30" s="60"/>
      <c r="Y30" s="60"/>
    </row>
    <row r="31" spans="2:25" ht="30" customHeight="1" x14ac:dyDescent="0.25">
      <c r="B31" s="55" t="s">
        <v>312</v>
      </c>
      <c r="F31" s="2"/>
      <c r="S31" s="60"/>
      <c r="T31" s="60"/>
      <c r="U31" s="60"/>
      <c r="V31" s="60"/>
      <c r="W31" s="60"/>
      <c r="X31" s="60"/>
      <c r="Y31" s="60"/>
    </row>
    <row r="32" spans="2:25" ht="30" customHeight="1" x14ac:dyDescent="0.25">
      <c r="B32" s="29" t="s">
        <v>29</v>
      </c>
      <c r="C32" s="30"/>
      <c r="D32" s="12" t="s">
        <v>25</v>
      </c>
      <c r="E32" s="12" t="s">
        <v>67</v>
      </c>
      <c r="S32" s="60"/>
      <c r="T32" s="60"/>
      <c r="U32" s="60"/>
      <c r="V32" s="60"/>
      <c r="W32" s="60"/>
      <c r="X32" s="60"/>
      <c r="Y32" s="60"/>
    </row>
    <row r="33" spans="2:25" ht="30" customHeight="1" x14ac:dyDescent="0.25">
      <c r="B33" s="70" t="s">
        <v>0</v>
      </c>
      <c r="C33" s="13" t="s">
        <v>27</v>
      </c>
      <c r="D33" s="63" t="s">
        <v>65</v>
      </c>
      <c r="E33" s="34"/>
      <c r="F33" s="77"/>
      <c r="G33" s="63">
        <f>HLOOKUP(D33,S33:$Y$221,ROWS(S33:$Y$221),FALSE)</f>
        <v>0</v>
      </c>
      <c r="H33" s="67">
        <v>500</v>
      </c>
      <c r="I33" s="63">
        <f t="shared" ref="I33:I39" si="10">G33*H33</f>
        <v>0</v>
      </c>
      <c r="J33" s="71"/>
      <c r="K33" s="63" t="s">
        <v>65</v>
      </c>
      <c r="L33" s="63" t="s">
        <v>66</v>
      </c>
      <c r="M33" s="71"/>
      <c r="N33" s="71"/>
      <c r="O33" s="71"/>
      <c r="P33" s="71"/>
      <c r="S33" s="60" t="str">
        <f t="shared" ref="S33:S39" si="11">K33</f>
        <v>Saisie conforme</v>
      </c>
      <c r="T33" s="60"/>
      <c r="U33" s="60"/>
      <c r="V33" s="60"/>
      <c r="W33" s="60"/>
      <c r="X33" s="60"/>
      <c r="Y33" s="60" t="str">
        <f>L33</f>
        <v>Saisie non conforme</v>
      </c>
    </row>
    <row r="34" spans="2:25" ht="30" customHeight="1" x14ac:dyDescent="0.25">
      <c r="B34" s="70" t="s">
        <v>68</v>
      </c>
      <c r="C34" s="13" t="s">
        <v>391</v>
      </c>
      <c r="D34" s="63" t="s">
        <v>65</v>
      </c>
      <c r="E34" s="34"/>
      <c r="F34" s="77"/>
      <c r="G34" s="63">
        <f>HLOOKUP(D34,S34:$Y$221,ROWS(S34:$Y$221),FALSE)</f>
        <v>0</v>
      </c>
      <c r="H34" s="67">
        <v>500</v>
      </c>
      <c r="I34" s="63">
        <f t="shared" si="10"/>
        <v>0</v>
      </c>
      <c r="J34" s="71"/>
      <c r="K34" s="63" t="s">
        <v>65</v>
      </c>
      <c r="L34" s="63" t="s">
        <v>66</v>
      </c>
      <c r="M34" s="71"/>
      <c r="N34" s="71"/>
      <c r="O34" s="71"/>
      <c r="P34" s="71"/>
      <c r="S34" s="60" t="str">
        <f t="shared" si="11"/>
        <v>Saisie conforme</v>
      </c>
      <c r="T34" s="60"/>
      <c r="U34" s="60"/>
      <c r="V34" s="60"/>
      <c r="W34" s="60"/>
      <c r="X34" s="60"/>
      <c r="Y34" s="60" t="str">
        <f>L34</f>
        <v>Saisie non conforme</v>
      </c>
    </row>
    <row r="35" spans="2:25" ht="30" customHeight="1" x14ac:dyDescent="0.25">
      <c r="B35" s="70" t="s">
        <v>330</v>
      </c>
      <c r="C35" s="13" t="s">
        <v>36</v>
      </c>
      <c r="D35" s="67" t="s">
        <v>332</v>
      </c>
      <c r="E35" s="34"/>
      <c r="F35" s="77"/>
      <c r="G35" s="63">
        <f>HLOOKUP(D35,S35:$Y$221,ROWS(S35:$Y$221),FALSE)</f>
        <v>0</v>
      </c>
      <c r="H35" s="67">
        <v>500</v>
      </c>
      <c r="I35" s="63">
        <f t="shared" si="10"/>
        <v>0</v>
      </c>
      <c r="J35" s="71"/>
      <c r="K35" s="63" t="s">
        <v>332</v>
      </c>
      <c r="L35" s="63" t="s">
        <v>333</v>
      </c>
      <c r="M35" s="63" t="s">
        <v>334</v>
      </c>
      <c r="N35" s="71"/>
      <c r="O35" s="71"/>
      <c r="P35" s="71"/>
      <c r="S35" s="60" t="str">
        <f t="shared" si="11"/>
        <v>Saisie conforme ou hors H2d / H3 ou retenu Br1 ou bâtiment non climatisé</v>
      </c>
      <c r="T35" s="60"/>
      <c r="U35" s="60"/>
      <c r="V35" s="60"/>
      <c r="W35" s="60"/>
      <c r="X35" s="60" t="str">
        <f>L35</f>
        <v>Saisie non conforme (bâtiment climatisé retenu Br2 / Br3 au lieu de Br1 en H2d / H3 avec altitude &lt; 400m)</v>
      </c>
      <c r="Y35" s="60" t="str">
        <f>M35</f>
        <v>Saisie non conforme (bâtiment climatisé retenu en IGH ou baies non ouvrables)</v>
      </c>
    </row>
    <row r="36" spans="2:25" ht="30" customHeight="1" x14ac:dyDescent="0.25">
      <c r="B36" s="70" t="s">
        <v>331</v>
      </c>
      <c r="C36" s="13" t="s">
        <v>325</v>
      </c>
      <c r="D36" s="67" t="s">
        <v>332</v>
      </c>
      <c r="E36" s="34"/>
      <c r="F36" s="77"/>
      <c r="G36" s="63">
        <f>HLOOKUP(D36,S36:$Y$221,ROWS(S36:$Y$221),FALSE)</f>
        <v>0</v>
      </c>
      <c r="H36" s="67">
        <v>500</v>
      </c>
      <c r="I36" s="63">
        <f t="shared" si="10"/>
        <v>0</v>
      </c>
      <c r="J36" s="71"/>
      <c r="K36" s="63" t="s">
        <v>332</v>
      </c>
      <c r="L36" s="63" t="s">
        <v>329</v>
      </c>
      <c r="M36" s="71"/>
      <c r="N36" s="71"/>
      <c r="O36" s="71"/>
      <c r="P36" s="71"/>
      <c r="S36" s="60" t="str">
        <f t="shared" si="11"/>
        <v>Saisie conforme ou hors H2d / H3 ou retenu Br1 ou bâtiment non climatisé</v>
      </c>
      <c r="T36" s="60"/>
      <c r="U36" s="60"/>
      <c r="V36" s="60"/>
      <c r="W36" s="60"/>
      <c r="X36" s="60"/>
      <c r="Y36" s="60" t="str">
        <f>L36</f>
        <v>Saisie non conforme (retenu Br2 / Br3 au lieu de Br1 en H2d / H3)</v>
      </c>
    </row>
    <row r="37" spans="2:25" ht="30" customHeight="1" x14ac:dyDescent="0.25">
      <c r="B37" s="70" t="s">
        <v>324</v>
      </c>
      <c r="C37" s="13" t="s">
        <v>326</v>
      </c>
      <c r="D37" s="63" t="s">
        <v>65</v>
      </c>
      <c r="E37" s="34"/>
      <c r="F37" s="77"/>
      <c r="G37" s="63">
        <f>HLOOKUP(D37,S37:$Y$221,ROWS(S37:$Y$221),FALSE)</f>
        <v>0</v>
      </c>
      <c r="H37" s="67">
        <v>500</v>
      </c>
      <c r="I37" s="63">
        <f t="shared" si="10"/>
        <v>0</v>
      </c>
      <c r="J37" s="71"/>
      <c r="K37" s="63" t="s">
        <v>65</v>
      </c>
      <c r="L37" s="63" t="s">
        <v>139</v>
      </c>
      <c r="M37" s="71"/>
      <c r="N37" s="71"/>
      <c r="O37" s="71"/>
      <c r="P37" s="71"/>
      <c r="S37" s="60" t="str">
        <f t="shared" si="11"/>
        <v>Saisie conforme</v>
      </c>
      <c r="T37" s="60"/>
      <c r="U37" s="60"/>
      <c r="V37" s="60"/>
      <c r="W37" s="60"/>
      <c r="X37" s="60"/>
      <c r="Y37" s="60" t="str">
        <f>L37</f>
        <v>Bâtiment climatisé - système de refroidissement non saisi</v>
      </c>
    </row>
    <row r="38" spans="2:25" ht="30" customHeight="1" x14ac:dyDescent="0.25">
      <c r="B38" s="78" t="s">
        <v>54</v>
      </c>
      <c r="C38" s="13" t="s">
        <v>69</v>
      </c>
      <c r="D38" s="63" t="s">
        <v>65</v>
      </c>
      <c r="E38" s="34"/>
      <c r="F38" s="77"/>
      <c r="G38" s="63">
        <f>HLOOKUP(D38,S38:$Y$221,ROWS(S38:$Y$221),FALSE)</f>
        <v>0</v>
      </c>
      <c r="H38" s="67">
        <v>500</v>
      </c>
      <c r="I38" s="63">
        <f t="shared" si="10"/>
        <v>0</v>
      </c>
      <c r="J38" s="71"/>
      <c r="K38" s="63" t="s">
        <v>65</v>
      </c>
      <c r="L38" s="63" t="s">
        <v>66</v>
      </c>
      <c r="M38" s="71"/>
      <c r="N38" s="71"/>
      <c r="O38" s="71"/>
      <c r="P38" s="71"/>
      <c r="S38" s="60" t="str">
        <f t="shared" si="11"/>
        <v>Saisie conforme</v>
      </c>
      <c r="T38" s="60"/>
      <c r="U38" s="60"/>
      <c r="V38" s="60"/>
      <c r="W38" s="60"/>
      <c r="X38" s="60"/>
      <c r="Y38" s="60" t="str">
        <f>L38</f>
        <v>Saisie non conforme</v>
      </c>
    </row>
    <row r="39" spans="2:25" ht="30" customHeight="1" x14ac:dyDescent="0.25">
      <c r="B39" s="79" t="s">
        <v>415</v>
      </c>
      <c r="C39" s="14"/>
      <c r="D39" s="63" t="s">
        <v>398</v>
      </c>
      <c r="E39" s="34"/>
      <c r="F39" s="77"/>
      <c r="G39" s="63">
        <f>HLOOKUP(D39,S39:$Y$221,ROWS(S39:$Y$221),FALSE)</f>
        <v>0</v>
      </c>
      <c r="H39" s="121">
        <v>30</v>
      </c>
      <c r="I39" s="63">
        <f t="shared" si="10"/>
        <v>0</v>
      </c>
      <c r="J39" s="71"/>
      <c r="K39" s="67" t="s">
        <v>416</v>
      </c>
      <c r="L39" s="67" t="s">
        <v>400</v>
      </c>
      <c r="M39" s="67" t="s">
        <v>383</v>
      </c>
      <c r="N39" s="63" t="s">
        <v>384</v>
      </c>
      <c r="O39" s="63" t="s">
        <v>263</v>
      </c>
      <c r="P39" s="63" t="s">
        <v>322</v>
      </c>
      <c r="S39" s="60" t="str">
        <f t="shared" si="11"/>
        <v>Saisie conforme / sous-estimation / surestimation ≤ 3%</v>
      </c>
      <c r="T39" s="60" t="str">
        <f>L39</f>
        <v>3% &lt; surestimation ≤ 5%</v>
      </c>
      <c r="U39" s="60" t="str">
        <f>M39</f>
        <v>5% &lt; surestimation ≤ 10%</v>
      </c>
      <c r="V39" s="60" t="str">
        <f>N39</f>
        <v>10% &lt; surestimation ≤ 15%</v>
      </c>
      <c r="W39" s="60"/>
      <c r="X39" s="60" t="str">
        <f>O39</f>
        <v>Surestimation &gt; 15%</v>
      </c>
      <c r="Y39" s="60" t="str">
        <f>P39</f>
        <v>Surestimation &gt; 20%</v>
      </c>
    </row>
    <row r="40" spans="2:25" ht="30" customHeight="1" x14ac:dyDescent="0.25">
      <c r="B40" s="80"/>
      <c r="C40" s="39" t="s">
        <v>319</v>
      </c>
      <c r="D40" s="14"/>
      <c r="E40" s="34"/>
      <c r="F40" s="77"/>
      <c r="G40" s="63"/>
      <c r="H40" s="67"/>
      <c r="I40" s="63"/>
      <c r="J40" s="71"/>
      <c r="K40" s="63"/>
      <c r="L40" s="63"/>
      <c r="M40" s="63"/>
      <c r="N40" s="71"/>
      <c r="O40" s="71"/>
      <c r="P40" s="71"/>
      <c r="S40" s="60"/>
      <c r="T40" s="60"/>
      <c r="U40" s="60"/>
      <c r="V40" s="60"/>
      <c r="W40" s="60"/>
      <c r="X40" s="60"/>
      <c r="Y40" s="60"/>
    </row>
    <row r="41" spans="2:25" ht="30" customHeight="1" x14ac:dyDescent="0.25">
      <c r="B41" s="81"/>
      <c r="C41" s="40" t="s">
        <v>222</v>
      </c>
      <c r="D41" s="82" t="e">
        <f>ABS((C39-D40)/D40)</f>
        <v>#DIV/0!</v>
      </c>
      <c r="E41" s="34"/>
      <c r="F41" s="77"/>
      <c r="G41" s="63"/>
      <c r="H41" s="67"/>
      <c r="I41" s="63"/>
      <c r="J41" s="71"/>
      <c r="K41" s="63"/>
      <c r="L41" s="63"/>
      <c r="M41" s="63"/>
      <c r="N41" s="71"/>
      <c r="O41" s="71"/>
      <c r="P41" s="71"/>
      <c r="S41" s="60"/>
      <c r="T41" s="60"/>
      <c r="U41" s="60"/>
      <c r="V41" s="60"/>
      <c r="W41" s="60"/>
      <c r="X41" s="60"/>
      <c r="Y41" s="60"/>
    </row>
    <row r="42" spans="2:25" ht="30" customHeight="1" x14ac:dyDescent="0.25">
      <c r="B42" s="71"/>
      <c r="C42" s="46"/>
      <c r="D42" s="46"/>
      <c r="E42" s="83"/>
      <c r="F42" s="77"/>
      <c r="G42" s="71"/>
      <c r="H42" s="84"/>
      <c r="I42" s="84"/>
      <c r="J42" s="71"/>
      <c r="K42" s="71"/>
      <c r="L42" s="71"/>
      <c r="M42" s="71"/>
      <c r="N42" s="71"/>
      <c r="O42" s="71"/>
      <c r="P42" s="71"/>
    </row>
    <row r="43" spans="2:25" ht="30" customHeight="1" x14ac:dyDescent="0.25">
      <c r="B43" s="85" t="s">
        <v>269</v>
      </c>
      <c r="C43" s="15"/>
      <c r="D43" s="71"/>
      <c r="E43" s="86"/>
      <c r="F43" s="71"/>
      <c r="G43" s="71"/>
      <c r="H43" s="84"/>
      <c r="I43" s="71"/>
      <c r="J43" s="71"/>
      <c r="K43" s="71"/>
      <c r="L43" s="71"/>
      <c r="M43" s="71"/>
      <c r="N43" s="71"/>
      <c r="O43" s="71"/>
      <c r="P43" s="71"/>
    </row>
    <row r="44" spans="2:25" ht="30" customHeight="1" x14ac:dyDescent="0.25">
      <c r="B44" s="29" t="s">
        <v>28</v>
      </c>
      <c r="C44" s="30"/>
      <c r="D44" s="11" t="s">
        <v>25</v>
      </c>
      <c r="E44" s="11" t="s">
        <v>67</v>
      </c>
      <c r="F44" s="71"/>
      <c r="G44" s="71"/>
      <c r="H44" s="84"/>
      <c r="I44" s="71"/>
      <c r="J44" s="71"/>
      <c r="K44" s="71"/>
      <c r="L44" s="71"/>
      <c r="M44" s="71"/>
      <c r="N44" s="71"/>
      <c r="O44" s="71"/>
      <c r="P44" s="71"/>
    </row>
    <row r="45" spans="2:25" s="5" customFormat="1" ht="30" customHeight="1" x14ac:dyDescent="0.25">
      <c r="B45" s="87" t="s">
        <v>202</v>
      </c>
      <c r="C45" s="88"/>
      <c r="D45" s="89"/>
      <c r="E45" s="89"/>
      <c r="F45" s="90"/>
      <c r="G45" s="91"/>
      <c r="H45" s="122"/>
      <c r="I45" s="91"/>
      <c r="J45" s="84"/>
      <c r="K45" s="71"/>
      <c r="L45" s="71"/>
      <c r="M45" s="71"/>
      <c r="N45" s="71"/>
      <c r="O45" s="71"/>
      <c r="P45" s="71"/>
      <c r="Q45" s="2"/>
      <c r="R45" s="2"/>
      <c r="S45" s="60"/>
      <c r="T45" s="60"/>
      <c r="U45" s="60"/>
      <c r="V45" s="60"/>
      <c r="W45" s="60"/>
      <c r="X45" s="60"/>
      <c r="Y45" s="60"/>
    </row>
    <row r="46" spans="2:25" s="5" customFormat="1" ht="30" customHeight="1" x14ac:dyDescent="0.25">
      <c r="B46" s="47" t="s">
        <v>258</v>
      </c>
      <c r="C46" s="28" t="s">
        <v>173</v>
      </c>
      <c r="D46" s="63" t="s">
        <v>335</v>
      </c>
      <c r="E46" s="7"/>
      <c r="F46" s="90"/>
      <c r="G46" s="63">
        <f>HLOOKUP(D46,S46:$Y$221,ROWS(S46:$Y$221),FALSE)</f>
        <v>0</v>
      </c>
      <c r="H46" s="67">
        <v>20</v>
      </c>
      <c r="I46" s="63">
        <f>G46*H46</f>
        <v>0</v>
      </c>
      <c r="J46" s="84"/>
      <c r="K46" s="63" t="s">
        <v>335</v>
      </c>
      <c r="L46" s="63" t="s">
        <v>417</v>
      </c>
      <c r="M46" s="63" t="s">
        <v>418</v>
      </c>
      <c r="N46" s="63" t="s">
        <v>419</v>
      </c>
      <c r="O46" s="63" t="s">
        <v>420</v>
      </c>
      <c r="P46" s="63" t="s">
        <v>283</v>
      </c>
      <c r="Q46" s="2"/>
      <c r="R46" s="2"/>
      <c r="S46" s="60" t="str">
        <f t="shared" ref="S46:U49" si="12">K46</f>
        <v>Saisie conforme, valeur retenue égale à 1,7 ou valeur retenue &gt; valeur rapport</v>
      </c>
      <c r="T46" s="60" t="str">
        <f t="shared" si="12"/>
        <v>valeur rapport - 0,1 ≤ valeur retenue &lt; valeur rapport - 0,2</v>
      </c>
      <c r="U46" s="60" t="str">
        <f t="shared" si="12"/>
        <v>valeur rapport - 0,2 ≤ valeur retenue &lt; valeur rapport</v>
      </c>
      <c r="V46" s="60"/>
      <c r="W46" s="60" t="str">
        <f>N46</f>
        <v>valeur rapport - 0,4 ≤ valeur retenue &lt; valeur rapport - 0,2</v>
      </c>
      <c r="X46" s="60" t="str">
        <f>O46</f>
        <v>valeur rapport - 0,6 ≤ valeur retenue &lt; valeur rapport - 0,4</v>
      </c>
      <c r="Y46" s="60" t="str">
        <f>P46</f>
        <v>Valorisation de la perméabilité non stipulée dans le rapport ou valeur retenue &lt; valeur rapport - 0,6</v>
      </c>
    </row>
    <row r="47" spans="2:25" s="5" customFormat="1" ht="30" customHeight="1" x14ac:dyDescent="0.25">
      <c r="B47" s="48"/>
      <c r="C47" s="34" t="s">
        <v>294</v>
      </c>
      <c r="D47" s="63" t="s">
        <v>385</v>
      </c>
      <c r="E47" s="56"/>
      <c r="F47" s="92"/>
      <c r="G47" s="63">
        <f>HLOOKUP(D47,S47:$Y$221,ROWS(S47:$Y$221),FALSE)</f>
        <v>0</v>
      </c>
      <c r="H47" s="67">
        <v>10</v>
      </c>
      <c r="I47" s="63">
        <f>G47*H47</f>
        <v>0</v>
      </c>
      <c r="J47" s="84"/>
      <c r="K47" s="63" t="s">
        <v>385</v>
      </c>
      <c r="L47" s="63" t="s">
        <v>296</v>
      </c>
      <c r="M47" s="71"/>
      <c r="N47" s="71"/>
      <c r="O47" s="71"/>
      <c r="P47" s="71"/>
      <c r="Q47" s="2"/>
      <c r="R47" s="2"/>
      <c r="S47" s="60" t="str">
        <f t="shared" si="12"/>
        <v>Mesure obligatoire spécifiée rapport ou Sref &gt; 3000m² ou IGH</v>
      </c>
      <c r="T47" s="60"/>
      <c r="U47" s="60"/>
      <c r="V47" s="60"/>
      <c r="W47" s="60"/>
      <c r="X47" s="60"/>
      <c r="Y47" s="60" t="str">
        <f>L47</f>
        <v>Mesure obligatoire non spécifiée rapport</v>
      </c>
    </row>
    <row r="48" spans="2:25" s="5" customFormat="1" ht="30" customHeight="1" x14ac:dyDescent="0.25">
      <c r="B48" s="23" t="s">
        <v>119</v>
      </c>
      <c r="C48" s="28" t="s">
        <v>22</v>
      </c>
      <c r="D48" s="63" t="s">
        <v>264</v>
      </c>
      <c r="E48" s="7"/>
      <c r="F48" s="90"/>
      <c r="G48" s="63">
        <f>HLOOKUP(D48,S48:$Y$221,ROWS(S48:$Y$221),FALSE)</f>
        <v>0</v>
      </c>
      <c r="H48" s="67">
        <v>6</v>
      </c>
      <c r="I48" s="63">
        <f>G48*H48</f>
        <v>0</v>
      </c>
      <c r="J48" s="84"/>
      <c r="K48" s="93" t="s">
        <v>264</v>
      </c>
      <c r="L48" s="93" t="s">
        <v>174</v>
      </c>
      <c r="M48" s="67" t="s">
        <v>392</v>
      </c>
      <c r="N48" s="67" t="s">
        <v>175</v>
      </c>
      <c r="O48" s="84"/>
      <c r="P48" s="84"/>
      <c r="S48" s="69" t="str">
        <f t="shared" si="12"/>
        <v>Saisie conforme ou inertie retenue plus faible</v>
      </c>
      <c r="T48" s="69"/>
      <c r="U48" s="69"/>
      <c r="V48" s="69" t="str">
        <f>L48</f>
        <v>Erreur d'une classe</v>
      </c>
      <c r="W48" s="69" t="str">
        <f>M48</f>
        <v>Inertie saisie détaillée sans prise en compte des revêtements (sol, faux-plafond, etc…)</v>
      </c>
      <c r="X48" s="69"/>
      <c r="Y48" s="69" t="str">
        <f>N48</f>
        <v>Erreur de 2 classes ou plus</v>
      </c>
    </row>
    <row r="49" spans="2:25" s="5" customFormat="1" ht="30" customHeight="1" x14ac:dyDescent="0.25">
      <c r="B49" s="25"/>
      <c r="C49" s="28" t="s">
        <v>23</v>
      </c>
      <c r="D49" s="63" t="s">
        <v>399</v>
      </c>
      <c r="E49" s="7"/>
      <c r="F49" s="90"/>
      <c r="G49" s="63">
        <f>HLOOKUP(D49,S49:$Y$221,ROWS(S49:$Y$221),FALSE)</f>
        <v>0</v>
      </c>
      <c r="H49" s="67">
        <v>4</v>
      </c>
      <c r="I49" s="63">
        <f>G49*H49</f>
        <v>0</v>
      </c>
      <c r="J49" s="84"/>
      <c r="K49" s="93" t="s">
        <v>399</v>
      </c>
      <c r="L49" s="63" t="s">
        <v>174</v>
      </c>
      <c r="M49" s="63" t="s">
        <v>175</v>
      </c>
      <c r="N49" s="71"/>
      <c r="O49" s="71"/>
      <c r="P49" s="71"/>
      <c r="Q49" s="2"/>
      <c r="R49" s="2"/>
      <c r="S49" s="60" t="str">
        <f t="shared" si="12"/>
        <v>Saisie conforme ou inertie retenue plus faible ou inertie quotidienne déjà pénalisée</v>
      </c>
      <c r="T49" s="60"/>
      <c r="U49" s="60"/>
      <c r="V49" s="60" t="str">
        <f>L49</f>
        <v>Erreur d'une classe</v>
      </c>
      <c r="W49" s="60"/>
      <c r="X49" s="60"/>
      <c r="Y49" s="60" t="str">
        <f>M49</f>
        <v>Erreur de 2 classes ou plus</v>
      </c>
    </row>
    <row r="50" spans="2:25" s="5" customFormat="1" ht="30" customHeight="1" x14ac:dyDescent="0.25">
      <c r="B50" s="87" t="s">
        <v>62</v>
      </c>
      <c r="C50" s="88"/>
      <c r="D50" s="89"/>
      <c r="E50" s="89"/>
      <c r="F50" s="90"/>
      <c r="G50" s="94"/>
      <c r="H50" s="123"/>
      <c r="I50" s="94"/>
      <c r="J50" s="84"/>
      <c r="K50" s="71"/>
      <c r="L50" s="71"/>
      <c r="M50" s="71"/>
      <c r="N50" s="71"/>
      <c r="O50" s="71"/>
      <c r="P50" s="71"/>
      <c r="Q50" s="2"/>
      <c r="R50" s="2"/>
      <c r="S50" s="60"/>
      <c r="T50" s="60"/>
      <c r="U50" s="60"/>
      <c r="V50" s="60"/>
      <c r="W50" s="60"/>
      <c r="X50" s="60"/>
      <c r="Y50" s="60"/>
    </row>
    <row r="51" spans="2:25" ht="30" customHeight="1" x14ac:dyDescent="0.25">
      <c r="B51" s="35" t="s">
        <v>1</v>
      </c>
      <c r="C51" s="78" t="s">
        <v>265</v>
      </c>
      <c r="D51" s="95" t="s">
        <v>340</v>
      </c>
      <c r="E51" s="56"/>
      <c r="F51" s="77"/>
      <c r="G51" s="63">
        <f>HLOOKUP(D51,S51:$Y$221,ROWS(S51:$Y$221),FALSE)</f>
        <v>0</v>
      </c>
      <c r="H51" s="67">
        <v>6</v>
      </c>
      <c r="I51" s="63">
        <f>G51*H51</f>
        <v>0</v>
      </c>
      <c r="J51" s="71"/>
      <c r="K51" s="63" t="s">
        <v>340</v>
      </c>
      <c r="L51" s="63" t="s">
        <v>421</v>
      </c>
      <c r="M51" s="63" t="s">
        <v>422</v>
      </c>
      <c r="N51" s="63" t="s">
        <v>423</v>
      </c>
      <c r="O51" s="63" t="s">
        <v>271</v>
      </c>
      <c r="P51" s="71"/>
      <c r="S51" s="60" t="str">
        <f>K51</f>
        <v>Erreur ≤ 2% ou valeur retenue pénalisante</v>
      </c>
      <c r="T51" s="60" t="str">
        <f>L51</f>
        <v>2% &lt; Erreur ≤ 5%</v>
      </c>
      <c r="U51" s="60" t="str">
        <f>M51</f>
        <v>5% &lt; Erreur ≤ 10%</v>
      </c>
      <c r="V51" s="60"/>
      <c r="W51" s="60" t="str">
        <f>N51</f>
        <v>10% &lt; Erreur ≤ 20%</v>
      </c>
      <c r="X51" s="60"/>
      <c r="Y51" s="60" t="str">
        <f>O51</f>
        <v>Erreur &gt;20%</v>
      </c>
    </row>
    <row r="52" spans="2:25" ht="30" customHeight="1" x14ac:dyDescent="0.25">
      <c r="B52" s="36"/>
      <c r="C52" s="39" t="s">
        <v>220</v>
      </c>
      <c r="D52" s="14"/>
      <c r="E52" s="56"/>
      <c r="F52" s="77"/>
      <c r="G52" s="63"/>
      <c r="H52" s="67"/>
      <c r="I52" s="67"/>
      <c r="J52" s="71"/>
      <c r="K52" s="63"/>
      <c r="L52" s="63"/>
      <c r="M52" s="63"/>
      <c r="N52" s="63"/>
      <c r="O52" s="63"/>
      <c r="P52" s="71"/>
      <c r="S52" s="60"/>
      <c r="T52" s="60"/>
      <c r="U52" s="60"/>
      <c r="V52" s="60"/>
      <c r="W52" s="60"/>
      <c r="X52" s="60"/>
      <c r="Y52" s="60"/>
    </row>
    <row r="53" spans="2:25" ht="30" customHeight="1" x14ac:dyDescent="0.25">
      <c r="B53" s="36"/>
      <c r="C53" s="39" t="s">
        <v>221</v>
      </c>
      <c r="D53" s="14"/>
      <c r="E53" s="56"/>
      <c r="F53" s="77"/>
      <c r="G53" s="63"/>
      <c r="H53" s="67"/>
      <c r="I53" s="67"/>
      <c r="J53" s="71"/>
      <c r="K53" s="63"/>
      <c r="L53" s="63"/>
      <c r="M53" s="63"/>
      <c r="N53" s="63"/>
      <c r="O53" s="63"/>
      <c r="P53" s="71"/>
      <c r="S53" s="60"/>
      <c r="T53" s="60"/>
      <c r="U53" s="60"/>
      <c r="V53" s="60"/>
      <c r="W53" s="60"/>
      <c r="X53" s="60"/>
      <c r="Y53" s="60"/>
    </row>
    <row r="54" spans="2:25" ht="30" customHeight="1" x14ac:dyDescent="0.25">
      <c r="B54" s="36"/>
      <c r="C54" s="40" t="s">
        <v>249</v>
      </c>
      <c r="D54" s="82" t="e">
        <f>IF(D53&gt;D52,"Valeur retenue pénalisante",(D52-D53)/D53)</f>
        <v>#DIV/0!</v>
      </c>
      <c r="E54" s="56"/>
      <c r="F54" s="77"/>
      <c r="G54" s="63"/>
      <c r="H54" s="67"/>
      <c r="I54" s="67"/>
      <c r="J54" s="71"/>
      <c r="K54" s="63"/>
      <c r="L54" s="63"/>
      <c r="M54" s="63"/>
      <c r="N54" s="63"/>
      <c r="O54" s="63"/>
      <c r="P54" s="71"/>
      <c r="S54" s="60"/>
      <c r="T54" s="60"/>
      <c r="U54" s="60"/>
      <c r="V54" s="60"/>
      <c r="W54" s="60"/>
      <c r="X54" s="60"/>
      <c r="Y54" s="60"/>
    </row>
    <row r="55" spans="2:25" ht="30" customHeight="1" x14ac:dyDescent="0.25">
      <c r="B55" s="80"/>
      <c r="C55" s="38" t="s">
        <v>189</v>
      </c>
      <c r="D55" s="63" t="s">
        <v>150</v>
      </c>
      <c r="E55" s="56"/>
      <c r="F55" s="77"/>
      <c r="G55" s="63">
        <f>HLOOKUP(D55,S55:$Y$221,ROWS(S55:$Y$221),FALSE)</f>
        <v>0</v>
      </c>
      <c r="H55" s="67">
        <v>6</v>
      </c>
      <c r="I55" s="63">
        <f>G55*H55</f>
        <v>0</v>
      </c>
      <c r="J55" s="71"/>
      <c r="K55" s="63" t="s">
        <v>150</v>
      </c>
      <c r="L55" s="63" t="s">
        <v>188</v>
      </c>
      <c r="M55" s="63" t="s">
        <v>185</v>
      </c>
      <c r="N55" s="63" t="s">
        <v>186</v>
      </c>
      <c r="O55" s="63" t="s">
        <v>187</v>
      </c>
      <c r="P55" s="71"/>
      <c r="S55" s="60" t="str">
        <f>K55</f>
        <v>Saisie conforme, sans objet ou valeur retenue pénalisante</v>
      </c>
      <c r="T55" s="60"/>
      <c r="U55" s="60"/>
      <c r="V55" s="60" t="str">
        <f>L55</f>
        <v>Valeurs favorables retenues</v>
      </c>
      <c r="W55" s="60" t="str">
        <f>M55</f>
        <v>Linéiques ponctuels non saisis</v>
      </c>
      <c r="X55" s="60" t="str">
        <f>N55</f>
        <v>Linéiques structurels non saisis</v>
      </c>
      <c r="Y55" s="60" t="str">
        <f>O55</f>
        <v>Linéiques ponctuels et structurels non saisis</v>
      </c>
    </row>
    <row r="56" spans="2:25" ht="30" customHeight="1" x14ac:dyDescent="0.25">
      <c r="B56" s="81"/>
      <c r="C56" s="70" t="s">
        <v>24</v>
      </c>
      <c r="D56" s="63" t="s">
        <v>272</v>
      </c>
      <c r="E56" s="56"/>
      <c r="F56" s="77"/>
      <c r="G56" s="63">
        <f>HLOOKUP(D56,S56:$Y$221,ROWS(S56:$Y$221),FALSE)</f>
        <v>0</v>
      </c>
      <c r="H56" s="67">
        <v>4</v>
      </c>
      <c r="I56" s="63">
        <f>G56*H56</f>
        <v>0</v>
      </c>
      <c r="J56" s="71"/>
      <c r="K56" s="63" t="s">
        <v>424</v>
      </c>
      <c r="L56" s="63" t="s">
        <v>422</v>
      </c>
      <c r="M56" s="63" t="s">
        <v>423</v>
      </c>
      <c r="N56" s="63" t="s">
        <v>271</v>
      </c>
      <c r="O56" s="71"/>
      <c r="P56" s="71"/>
      <c r="S56" s="60" t="str">
        <f>K56</f>
        <v>Saisie conforme ou erreur ≤ 5%</v>
      </c>
      <c r="T56" s="60" t="str">
        <f>L56</f>
        <v>5% &lt; Erreur ≤ 10%</v>
      </c>
      <c r="U56" s="60"/>
      <c r="V56" s="60" t="str">
        <f>M56</f>
        <v>10% &lt; Erreur ≤ 20%</v>
      </c>
      <c r="W56" s="60"/>
      <c r="X56" s="60"/>
      <c r="Y56" s="60" t="str">
        <f>N56</f>
        <v>Erreur &gt;20%</v>
      </c>
    </row>
    <row r="57" spans="2:25" ht="30" customHeight="1" x14ac:dyDescent="0.25">
      <c r="B57" s="23" t="s">
        <v>2</v>
      </c>
      <c r="C57" s="78" t="s">
        <v>265</v>
      </c>
      <c r="D57" s="63" t="s">
        <v>340</v>
      </c>
      <c r="E57" s="56"/>
      <c r="F57" s="77"/>
      <c r="G57" s="63">
        <f>HLOOKUP(D57,S57:$Y$221,ROWS(S57:$Y$221),FALSE)</f>
        <v>0</v>
      </c>
      <c r="H57" s="67">
        <v>3</v>
      </c>
      <c r="I57" s="63">
        <f>G57*H57</f>
        <v>0</v>
      </c>
      <c r="J57" s="71"/>
      <c r="K57" s="63" t="s">
        <v>340</v>
      </c>
      <c r="L57" s="63" t="s">
        <v>421</v>
      </c>
      <c r="M57" s="63" t="s">
        <v>422</v>
      </c>
      <c r="N57" s="63" t="s">
        <v>423</v>
      </c>
      <c r="O57" s="63" t="s">
        <v>271</v>
      </c>
      <c r="P57" s="71"/>
      <c r="S57" s="60" t="str">
        <f>K57</f>
        <v>Erreur ≤ 2% ou valeur retenue pénalisante</v>
      </c>
      <c r="T57" s="60" t="str">
        <f>L57</f>
        <v>2% &lt; Erreur ≤ 5%</v>
      </c>
      <c r="U57" s="60" t="str">
        <f>M57</f>
        <v>5% &lt; Erreur ≤ 10%</v>
      </c>
      <c r="V57" s="60"/>
      <c r="W57" s="60" t="str">
        <f>N57</f>
        <v>10% &lt; Erreur ≤ 20%</v>
      </c>
      <c r="X57" s="60"/>
      <c r="Y57" s="60" t="str">
        <f>O57</f>
        <v>Erreur &gt;20%</v>
      </c>
    </row>
    <row r="58" spans="2:25" ht="30" customHeight="1" x14ac:dyDescent="0.25">
      <c r="B58" s="36"/>
      <c r="C58" s="39" t="s">
        <v>220</v>
      </c>
      <c r="D58" s="14"/>
      <c r="E58" s="56"/>
      <c r="F58" s="77"/>
      <c r="G58" s="63"/>
      <c r="H58" s="67"/>
      <c r="I58" s="67"/>
      <c r="J58" s="71"/>
      <c r="K58" s="63"/>
      <c r="L58" s="63"/>
      <c r="M58" s="63"/>
      <c r="N58" s="63"/>
      <c r="O58" s="63"/>
      <c r="P58" s="71"/>
      <c r="S58" s="60"/>
      <c r="T58" s="60"/>
      <c r="U58" s="60"/>
      <c r="V58" s="60"/>
      <c r="W58" s="60"/>
      <c r="X58" s="60"/>
      <c r="Y58" s="60"/>
    </row>
    <row r="59" spans="2:25" ht="30" customHeight="1" x14ac:dyDescent="0.25">
      <c r="B59" s="36"/>
      <c r="C59" s="39" t="s">
        <v>221</v>
      </c>
      <c r="D59" s="14"/>
      <c r="E59" s="56"/>
      <c r="F59" s="77"/>
      <c r="G59" s="63"/>
      <c r="H59" s="67"/>
      <c r="I59" s="67"/>
      <c r="J59" s="71"/>
      <c r="K59" s="63"/>
      <c r="L59" s="63"/>
      <c r="M59" s="63"/>
      <c r="N59" s="63"/>
      <c r="O59" s="63"/>
      <c r="P59" s="71"/>
      <c r="S59" s="60"/>
      <c r="T59" s="60"/>
      <c r="U59" s="60"/>
      <c r="V59" s="60"/>
      <c r="W59" s="60"/>
      <c r="X59" s="60"/>
      <c r="Y59" s="60"/>
    </row>
    <row r="60" spans="2:25" ht="30" customHeight="1" x14ac:dyDescent="0.25">
      <c r="B60" s="36"/>
      <c r="C60" s="40" t="s">
        <v>249</v>
      </c>
      <c r="D60" s="82" t="e">
        <f>IF(D59&gt;D58,"Valeur retenue pénalisante",(D58-D59)/D59)</f>
        <v>#DIV/0!</v>
      </c>
      <c r="E60" s="56"/>
      <c r="F60" s="77"/>
      <c r="G60" s="63"/>
      <c r="H60" s="67"/>
      <c r="I60" s="67"/>
      <c r="J60" s="71"/>
      <c r="K60" s="63"/>
      <c r="L60" s="63"/>
      <c r="M60" s="63"/>
      <c r="N60" s="63"/>
      <c r="O60" s="63"/>
      <c r="P60" s="71"/>
      <c r="S60" s="60"/>
      <c r="T60" s="60"/>
      <c r="U60" s="60"/>
      <c r="V60" s="60"/>
      <c r="W60" s="60"/>
      <c r="X60" s="60"/>
      <c r="Y60" s="60"/>
    </row>
    <row r="61" spans="2:25" ht="30" customHeight="1" x14ac:dyDescent="0.25">
      <c r="B61" s="80"/>
      <c r="C61" s="70" t="s">
        <v>42</v>
      </c>
      <c r="D61" s="63" t="s">
        <v>150</v>
      </c>
      <c r="E61" s="56"/>
      <c r="F61" s="77"/>
      <c r="G61" s="63">
        <f>HLOOKUP(D61,S61:$Y$221,ROWS(S61:$Y$221),FALSE)</f>
        <v>0</v>
      </c>
      <c r="H61" s="67">
        <v>3</v>
      </c>
      <c r="I61" s="63">
        <f>G61*H61</f>
        <v>0</v>
      </c>
      <c r="J61" s="71"/>
      <c r="K61" s="63" t="s">
        <v>150</v>
      </c>
      <c r="L61" s="63" t="s">
        <v>425</v>
      </c>
      <c r="M61" s="63" t="s">
        <v>426</v>
      </c>
      <c r="N61" s="63" t="s">
        <v>427</v>
      </c>
      <c r="O61" s="63" t="s">
        <v>428</v>
      </c>
      <c r="P61" s="63" t="s">
        <v>429</v>
      </c>
      <c r="S61" s="60" t="str">
        <f>K61</f>
        <v>Saisie conforme, sans objet ou valeur retenue pénalisante</v>
      </c>
      <c r="T61" s="60" t="str">
        <f>L61</f>
        <v>b≤0,9 sans justificatif</v>
      </c>
      <c r="U61" s="60" t="str">
        <f>M61</f>
        <v>b≤0,8 sans justificatif</v>
      </c>
      <c r="V61" s="60"/>
      <c r="W61" s="60" t="str">
        <f>N61</f>
        <v>b≤0,7 sans justificatif</v>
      </c>
      <c r="X61" s="60" t="str">
        <f>O61</f>
        <v>b≤0,6 sans justificatif</v>
      </c>
      <c r="Y61" s="60" t="str">
        <f>P61</f>
        <v>b≤0,5 sans justificatif</v>
      </c>
    </row>
    <row r="62" spans="2:25" ht="30" customHeight="1" x14ac:dyDescent="0.25">
      <c r="B62" s="81"/>
      <c r="C62" s="70" t="s">
        <v>41</v>
      </c>
      <c r="D62" s="63" t="s">
        <v>272</v>
      </c>
      <c r="E62" s="56"/>
      <c r="F62" s="77"/>
      <c r="G62" s="63">
        <f>HLOOKUP(D62,S62:$Y$221,ROWS(S62:$Y$221),FALSE)</f>
        <v>0</v>
      </c>
      <c r="H62" s="67">
        <v>2</v>
      </c>
      <c r="I62" s="63">
        <f>G62*H62</f>
        <v>0</v>
      </c>
      <c r="J62" s="71"/>
      <c r="K62" s="63" t="s">
        <v>424</v>
      </c>
      <c r="L62" s="63" t="s">
        <v>422</v>
      </c>
      <c r="M62" s="63" t="s">
        <v>423</v>
      </c>
      <c r="N62" s="63" t="s">
        <v>271</v>
      </c>
      <c r="O62" s="71"/>
      <c r="P62" s="71"/>
      <c r="S62" s="60" t="str">
        <f>K62</f>
        <v>Saisie conforme ou erreur ≤ 5%</v>
      </c>
      <c r="T62" s="60" t="str">
        <f>L62</f>
        <v>5% &lt; Erreur ≤ 10%</v>
      </c>
      <c r="U62" s="60"/>
      <c r="V62" s="60" t="str">
        <f>M62</f>
        <v>10% &lt; Erreur ≤ 20%</v>
      </c>
      <c r="W62" s="60"/>
      <c r="X62" s="60"/>
      <c r="Y62" s="60" t="str">
        <f>N62</f>
        <v>Erreur &gt;20%</v>
      </c>
    </row>
    <row r="63" spans="2:25" ht="30" customHeight="1" x14ac:dyDescent="0.25">
      <c r="B63" s="23" t="s">
        <v>63</v>
      </c>
      <c r="C63" s="78" t="s">
        <v>266</v>
      </c>
      <c r="D63" s="63" t="s">
        <v>340</v>
      </c>
      <c r="E63" s="56"/>
      <c r="F63" s="77"/>
      <c r="G63" s="63">
        <f>HLOOKUP(D63,S63:$Y$221,ROWS(S63:$Y$221),FALSE)</f>
        <v>0</v>
      </c>
      <c r="H63" s="67">
        <v>6</v>
      </c>
      <c r="I63" s="63">
        <f>G63*H63</f>
        <v>0</v>
      </c>
      <c r="J63" s="71"/>
      <c r="K63" s="63" t="s">
        <v>340</v>
      </c>
      <c r="L63" s="63" t="s">
        <v>421</v>
      </c>
      <c r="M63" s="63" t="s">
        <v>430</v>
      </c>
      <c r="N63" s="63" t="s">
        <v>423</v>
      </c>
      <c r="O63" s="63" t="s">
        <v>271</v>
      </c>
      <c r="P63" s="71"/>
      <c r="S63" s="60" t="str">
        <f>K63</f>
        <v>Erreur ≤ 2% ou valeur retenue pénalisante</v>
      </c>
      <c r="T63" s="60" t="str">
        <f>L63</f>
        <v>2% &lt; Erreur ≤ 5%</v>
      </c>
      <c r="U63" s="60" t="str">
        <f>M63</f>
        <v xml:space="preserve">5% &lt; Erreur ≤ 10% </v>
      </c>
      <c r="V63" s="60"/>
      <c r="W63" s="60" t="str">
        <f>N63</f>
        <v>10% &lt; Erreur ≤ 20%</v>
      </c>
      <c r="X63" s="60"/>
      <c r="Y63" s="60" t="str">
        <f>O63</f>
        <v>Erreur &gt;20%</v>
      </c>
    </row>
    <row r="64" spans="2:25" ht="30" customHeight="1" x14ac:dyDescent="0.25">
      <c r="B64" s="36"/>
      <c r="C64" s="39" t="s">
        <v>220</v>
      </c>
      <c r="D64" s="14"/>
      <c r="E64" s="56"/>
      <c r="F64" s="77"/>
      <c r="G64" s="63"/>
      <c r="H64" s="67"/>
      <c r="I64" s="67"/>
      <c r="J64" s="71"/>
      <c r="K64" s="63"/>
      <c r="L64" s="63"/>
      <c r="M64" s="63"/>
      <c r="N64" s="63"/>
      <c r="O64" s="63"/>
      <c r="P64" s="71"/>
      <c r="S64" s="60"/>
      <c r="T64" s="60"/>
      <c r="U64" s="60"/>
      <c r="V64" s="60"/>
      <c r="W64" s="60"/>
      <c r="X64" s="60"/>
      <c r="Y64" s="60"/>
    </row>
    <row r="65" spans="2:25" ht="30" customHeight="1" x14ac:dyDescent="0.25">
      <c r="B65" s="36"/>
      <c r="C65" s="39" t="s">
        <v>221</v>
      </c>
      <c r="D65" s="14"/>
      <c r="E65" s="56"/>
      <c r="F65" s="77"/>
      <c r="G65" s="63"/>
      <c r="H65" s="67"/>
      <c r="I65" s="67"/>
      <c r="J65" s="71"/>
      <c r="K65" s="63"/>
      <c r="L65" s="63"/>
      <c r="M65" s="63"/>
      <c r="N65" s="63"/>
      <c r="O65" s="63"/>
      <c r="P65" s="71"/>
      <c r="S65" s="60"/>
      <c r="T65" s="60"/>
      <c r="U65" s="60"/>
      <c r="V65" s="60"/>
      <c r="W65" s="60"/>
      <c r="X65" s="60"/>
      <c r="Y65" s="60"/>
    </row>
    <row r="66" spans="2:25" ht="30" customHeight="1" x14ac:dyDescent="0.25">
      <c r="B66" s="36"/>
      <c r="C66" s="40" t="s">
        <v>249</v>
      </c>
      <c r="D66" s="82" t="e">
        <f>IF(D65&gt;D64,"Valeur retenue pénalisante",(D64-D65)/D65)</f>
        <v>#DIV/0!</v>
      </c>
      <c r="E66" s="56"/>
      <c r="F66" s="77"/>
      <c r="G66" s="63"/>
      <c r="H66" s="67"/>
      <c r="I66" s="67"/>
      <c r="J66" s="71"/>
      <c r="K66" s="63"/>
      <c r="L66" s="63"/>
      <c r="M66" s="63"/>
      <c r="N66" s="63"/>
      <c r="O66" s="63"/>
      <c r="P66" s="71"/>
      <c r="S66" s="60"/>
      <c r="T66" s="60"/>
      <c r="U66" s="60"/>
      <c r="V66" s="60"/>
      <c r="W66" s="60"/>
      <c r="X66" s="60"/>
      <c r="Y66" s="60"/>
    </row>
    <row r="67" spans="2:25" ht="30" customHeight="1" x14ac:dyDescent="0.25">
      <c r="B67" s="80"/>
      <c r="C67" s="70" t="s">
        <v>189</v>
      </c>
      <c r="D67" s="63" t="s">
        <v>150</v>
      </c>
      <c r="E67" s="56"/>
      <c r="F67" s="77"/>
      <c r="G67" s="63">
        <f>HLOOKUP(D67,S67:$Y$221,ROWS(S67:$Y$221),FALSE)</f>
        <v>0</v>
      </c>
      <c r="H67" s="67">
        <v>6</v>
      </c>
      <c r="I67" s="63">
        <f>G67*H67</f>
        <v>0</v>
      </c>
      <c r="J67" s="71"/>
      <c r="K67" s="63" t="s">
        <v>150</v>
      </c>
      <c r="L67" s="63" t="s">
        <v>188</v>
      </c>
      <c r="M67" s="63" t="s">
        <v>185</v>
      </c>
      <c r="N67" s="63" t="s">
        <v>186</v>
      </c>
      <c r="O67" s="63" t="s">
        <v>187</v>
      </c>
      <c r="P67" s="71"/>
      <c r="S67" s="60" t="str">
        <f>K67</f>
        <v>Saisie conforme, sans objet ou valeur retenue pénalisante</v>
      </c>
      <c r="T67" s="60"/>
      <c r="U67" s="60"/>
      <c r="V67" s="60" t="str">
        <f>L67</f>
        <v>Valeurs favorables retenues</v>
      </c>
      <c r="W67" s="60" t="str">
        <f>M67</f>
        <v>Linéiques ponctuels non saisis</v>
      </c>
      <c r="X67" s="60" t="str">
        <f>N67</f>
        <v>Linéiques structurels non saisis</v>
      </c>
      <c r="Y67" s="60" t="str">
        <f>O67</f>
        <v>Linéiques ponctuels et structurels non saisis</v>
      </c>
    </row>
    <row r="68" spans="2:25" ht="30" customHeight="1" x14ac:dyDescent="0.25">
      <c r="B68" s="80"/>
      <c r="C68" s="70" t="s">
        <v>42</v>
      </c>
      <c r="D68" s="63" t="s">
        <v>150</v>
      </c>
      <c r="E68" s="56"/>
      <c r="F68" s="77"/>
      <c r="G68" s="63">
        <f>HLOOKUP(D68,S68:$Y$221,ROWS(S68:$Y$221),FALSE)</f>
        <v>0</v>
      </c>
      <c r="H68" s="67">
        <v>6</v>
      </c>
      <c r="I68" s="63">
        <f>G68*H68</f>
        <v>0</v>
      </c>
      <c r="J68" s="71"/>
      <c r="K68" s="63" t="s">
        <v>150</v>
      </c>
      <c r="L68" s="63" t="s">
        <v>425</v>
      </c>
      <c r="M68" s="63" t="s">
        <v>426</v>
      </c>
      <c r="N68" s="63" t="s">
        <v>427</v>
      </c>
      <c r="O68" s="63" t="s">
        <v>428</v>
      </c>
      <c r="P68" s="63" t="s">
        <v>429</v>
      </c>
      <c r="S68" s="60" t="str">
        <f>K68</f>
        <v>Saisie conforme, sans objet ou valeur retenue pénalisante</v>
      </c>
      <c r="T68" s="60" t="str">
        <f>L68</f>
        <v>b≤0,9 sans justificatif</v>
      </c>
      <c r="U68" s="60" t="str">
        <f>M68</f>
        <v>b≤0,8 sans justificatif</v>
      </c>
      <c r="V68" s="60"/>
      <c r="W68" s="60" t="str">
        <f>N68</f>
        <v>b≤0,7 sans justificatif</v>
      </c>
      <c r="X68" s="60" t="str">
        <f>O68</f>
        <v>b≤0,6 sans justificatif</v>
      </c>
      <c r="Y68" s="60" t="str">
        <f>P68</f>
        <v>b≤0,5 sans justificatif</v>
      </c>
    </row>
    <row r="69" spans="2:25" ht="30" customHeight="1" x14ac:dyDescent="0.25">
      <c r="B69" s="80"/>
      <c r="C69" s="70" t="s">
        <v>24</v>
      </c>
      <c r="D69" s="63" t="s">
        <v>303</v>
      </c>
      <c r="E69" s="56"/>
      <c r="F69" s="77"/>
      <c r="G69" s="63">
        <f>HLOOKUP(D69,S69:$Y$221,ROWS(S69:$Y$221),FALSE)</f>
        <v>0</v>
      </c>
      <c r="H69" s="67">
        <v>4</v>
      </c>
      <c r="I69" s="63">
        <f>G69*H69</f>
        <v>0</v>
      </c>
      <c r="J69" s="71"/>
      <c r="K69" s="63" t="s">
        <v>431</v>
      </c>
      <c r="L69" s="63" t="s">
        <v>432</v>
      </c>
      <c r="M69" s="63" t="s">
        <v>433</v>
      </c>
      <c r="N69" s="63" t="s">
        <v>434</v>
      </c>
      <c r="O69" s="71"/>
      <c r="P69" s="71"/>
      <c r="S69" s="60" t="str">
        <f>K69</f>
        <v>S ≥ ((SUrt / nb niveaux) - S plancher non déperditive sur autre zone)</v>
      </c>
      <c r="T69" s="60" t="str">
        <f>L69</f>
        <v>S &lt; ((SUrt / nb niveaux) - S plancher non déperditive sur autre zone)</v>
      </c>
      <c r="U69" s="60"/>
      <c r="V69" s="60" t="str">
        <f>M69</f>
        <v>S &lt; 0,9 x ((SUrt / nb niveaux) - S plancher non déperditive sur autre zone)</v>
      </c>
      <c r="W69" s="60"/>
      <c r="X69" s="60"/>
      <c r="Y69" s="60" t="str">
        <f>N69</f>
        <v>S &lt; 0,8 x ((SUrt / nb niveaux) - S plancher non déperditive sur autre zone)</v>
      </c>
    </row>
    <row r="70" spans="2:25" ht="30" customHeight="1" x14ac:dyDescent="0.25">
      <c r="B70" s="23" t="s">
        <v>3</v>
      </c>
      <c r="C70" s="78" t="s">
        <v>267</v>
      </c>
      <c r="D70" s="63" t="s">
        <v>340</v>
      </c>
      <c r="E70" s="56"/>
      <c r="F70" s="77"/>
      <c r="G70" s="63">
        <f>HLOOKUP(D70,S70:$Y$221,ROWS(S70:$Y$221),FALSE)</f>
        <v>0</v>
      </c>
      <c r="H70" s="67">
        <v>6</v>
      </c>
      <c r="I70" s="63">
        <f>G70*H70</f>
        <v>0</v>
      </c>
      <c r="J70" s="71"/>
      <c r="K70" s="63" t="s">
        <v>340</v>
      </c>
      <c r="L70" s="63" t="s">
        <v>421</v>
      </c>
      <c r="M70" s="63" t="s">
        <v>422</v>
      </c>
      <c r="N70" s="63" t="s">
        <v>423</v>
      </c>
      <c r="O70" s="63" t="s">
        <v>271</v>
      </c>
      <c r="P70" s="71"/>
      <c r="S70" s="60" t="str">
        <f>K70</f>
        <v>Erreur ≤ 2% ou valeur retenue pénalisante</v>
      </c>
      <c r="T70" s="60" t="str">
        <f>L70</f>
        <v>2% &lt; Erreur ≤ 5%</v>
      </c>
      <c r="U70" s="60" t="str">
        <f>M70</f>
        <v>5% &lt; Erreur ≤ 10%</v>
      </c>
      <c r="V70" s="60"/>
      <c r="W70" s="60" t="str">
        <f>N70</f>
        <v>10% &lt; Erreur ≤ 20%</v>
      </c>
      <c r="X70" s="60"/>
      <c r="Y70" s="60" t="str">
        <f>O70</f>
        <v>Erreur &gt;20%</v>
      </c>
    </row>
    <row r="71" spans="2:25" ht="30" customHeight="1" x14ac:dyDescent="0.25">
      <c r="B71" s="36"/>
      <c r="C71" s="39" t="s">
        <v>220</v>
      </c>
      <c r="D71" s="14"/>
      <c r="E71" s="56"/>
      <c r="F71" s="77"/>
      <c r="G71" s="63"/>
      <c r="H71" s="67"/>
      <c r="I71" s="67"/>
      <c r="J71" s="71"/>
      <c r="K71" s="63"/>
      <c r="L71" s="63"/>
      <c r="M71" s="63"/>
      <c r="N71" s="63"/>
      <c r="O71" s="63"/>
      <c r="P71" s="71"/>
      <c r="S71" s="60"/>
      <c r="T71" s="60"/>
      <c r="U71" s="60"/>
      <c r="V71" s="60"/>
      <c r="W71" s="60"/>
      <c r="X71" s="60"/>
      <c r="Y71" s="60"/>
    </row>
    <row r="72" spans="2:25" ht="30" customHeight="1" x14ac:dyDescent="0.25">
      <c r="B72" s="36"/>
      <c r="C72" s="39" t="s">
        <v>221</v>
      </c>
      <c r="D72" s="14"/>
      <c r="E72" s="56"/>
      <c r="F72" s="77"/>
      <c r="G72" s="63"/>
      <c r="H72" s="67"/>
      <c r="I72" s="67"/>
      <c r="J72" s="71"/>
      <c r="K72" s="63"/>
      <c r="L72" s="63"/>
      <c r="M72" s="63"/>
      <c r="N72" s="63"/>
      <c r="O72" s="63"/>
      <c r="P72" s="71"/>
      <c r="S72" s="60"/>
      <c r="T72" s="60"/>
      <c r="U72" s="60"/>
      <c r="V72" s="60"/>
      <c r="W72" s="60"/>
      <c r="X72" s="60"/>
      <c r="Y72" s="60"/>
    </row>
    <row r="73" spans="2:25" ht="30" customHeight="1" x14ac:dyDescent="0.25">
      <c r="B73" s="36"/>
      <c r="C73" s="40" t="s">
        <v>249</v>
      </c>
      <c r="D73" s="82" t="e">
        <f>IF(D72&gt;D71,"Valeur retenue pénalisante",(D71-D72)/D72)</f>
        <v>#DIV/0!</v>
      </c>
      <c r="E73" s="56"/>
      <c r="F73" s="77"/>
      <c r="G73" s="63"/>
      <c r="H73" s="67"/>
      <c r="I73" s="67"/>
      <c r="J73" s="71"/>
      <c r="K73" s="63"/>
      <c r="L73" s="63"/>
      <c r="M73" s="63"/>
      <c r="N73" s="63"/>
      <c r="O73" s="63"/>
      <c r="P73" s="71"/>
      <c r="S73" s="60"/>
      <c r="T73" s="60"/>
      <c r="U73" s="60"/>
      <c r="V73" s="60"/>
      <c r="W73" s="60"/>
      <c r="X73" s="60"/>
      <c r="Y73" s="60"/>
    </row>
    <row r="74" spans="2:25" ht="30" customHeight="1" x14ac:dyDescent="0.25">
      <c r="B74" s="80"/>
      <c r="C74" s="96" t="s">
        <v>189</v>
      </c>
      <c r="D74" s="63" t="s">
        <v>150</v>
      </c>
      <c r="E74" s="56"/>
      <c r="F74" s="77"/>
      <c r="G74" s="63">
        <f>HLOOKUP(D74,S74:$Y$221,ROWS(S74:$Y$221),FALSE)</f>
        <v>0</v>
      </c>
      <c r="H74" s="67">
        <v>6</v>
      </c>
      <c r="I74" s="63">
        <f>G74*H74</f>
        <v>0</v>
      </c>
      <c r="J74" s="71"/>
      <c r="K74" s="63" t="s">
        <v>150</v>
      </c>
      <c r="L74" s="63" t="s">
        <v>188</v>
      </c>
      <c r="M74" s="63" t="s">
        <v>185</v>
      </c>
      <c r="N74" s="63" t="s">
        <v>186</v>
      </c>
      <c r="O74" s="63" t="s">
        <v>187</v>
      </c>
      <c r="P74" s="71"/>
      <c r="S74" s="60" t="str">
        <f>K74</f>
        <v>Saisie conforme, sans objet ou valeur retenue pénalisante</v>
      </c>
      <c r="T74" s="60"/>
      <c r="U74" s="60"/>
      <c r="V74" s="60" t="str">
        <f>L74</f>
        <v>Valeurs favorables retenues</v>
      </c>
      <c r="W74" s="60" t="str">
        <f>M74</f>
        <v>Linéiques ponctuels non saisis</v>
      </c>
      <c r="X74" s="60" t="str">
        <f>N74</f>
        <v>Linéiques structurels non saisis</v>
      </c>
      <c r="Y74" s="60" t="str">
        <f>O74</f>
        <v>Linéiques ponctuels et structurels non saisis</v>
      </c>
    </row>
    <row r="75" spans="2:25" ht="30" customHeight="1" x14ac:dyDescent="0.25">
      <c r="B75" s="80"/>
      <c r="C75" s="96" t="s">
        <v>39</v>
      </c>
      <c r="D75" s="63" t="s">
        <v>135</v>
      </c>
      <c r="E75" s="56"/>
      <c r="F75" s="77"/>
      <c r="G75" s="63">
        <f>HLOOKUP(D75,S75:$Y$221,ROWS(S75:$Y$221),FALSE)</f>
        <v>0</v>
      </c>
      <c r="H75" s="67">
        <v>6</v>
      </c>
      <c r="I75" s="63">
        <f>G75*H75</f>
        <v>0</v>
      </c>
      <c r="J75" s="71"/>
      <c r="K75" s="63" t="s">
        <v>135</v>
      </c>
      <c r="L75" s="71" t="s">
        <v>205</v>
      </c>
      <c r="M75" s="63" t="s">
        <v>190</v>
      </c>
      <c r="N75" s="63" t="s">
        <v>285</v>
      </c>
      <c r="O75" s="63" t="s">
        <v>191</v>
      </c>
      <c r="P75" s="71"/>
      <c r="S75" s="60" t="str">
        <f>K75</f>
        <v>Saisie conforme ou sans objet</v>
      </c>
      <c r="T75" s="60"/>
      <c r="U75" s="60" t="str">
        <f>L75</f>
        <v>Prise en compte d'un b au lieu du calcul de Ue</v>
      </c>
      <c r="V75" s="60" t="str">
        <f>M75</f>
        <v>Linéiques plancher bas / refend intégrés directement au Ubat</v>
      </c>
      <c r="W75" s="60" t="str">
        <f>N75</f>
        <v>Incohérence sur la surface / le périmètre ou calcul Ue + b</v>
      </c>
      <c r="X75" s="60"/>
      <c r="Y75" s="60" t="str">
        <f>O75</f>
        <v>Linéiques plancher bas / refend non pris en compte</v>
      </c>
    </row>
    <row r="76" spans="2:25" ht="30" customHeight="1" x14ac:dyDescent="0.25">
      <c r="B76" s="80"/>
      <c r="C76" s="96" t="s">
        <v>42</v>
      </c>
      <c r="D76" s="63" t="s">
        <v>150</v>
      </c>
      <c r="E76" s="56"/>
      <c r="F76" s="77"/>
      <c r="G76" s="63">
        <f>HLOOKUP(D76,S76:$Y$221,ROWS(S76:$Y$221),FALSE)</f>
        <v>0</v>
      </c>
      <c r="H76" s="67">
        <v>6</v>
      </c>
      <c r="I76" s="63">
        <f>G76*H76</f>
        <v>0</v>
      </c>
      <c r="J76" s="71"/>
      <c r="K76" s="63" t="s">
        <v>150</v>
      </c>
      <c r="L76" s="63" t="s">
        <v>425</v>
      </c>
      <c r="M76" s="63" t="s">
        <v>426</v>
      </c>
      <c r="N76" s="63" t="s">
        <v>427</v>
      </c>
      <c r="O76" s="63" t="s">
        <v>428</v>
      </c>
      <c r="P76" s="63" t="s">
        <v>429</v>
      </c>
      <c r="S76" s="60" t="str">
        <f>K76</f>
        <v>Saisie conforme, sans objet ou valeur retenue pénalisante</v>
      </c>
      <c r="T76" s="60" t="str">
        <f>L76</f>
        <v>b≤0,9 sans justificatif</v>
      </c>
      <c r="U76" s="60" t="str">
        <f>M76</f>
        <v>b≤0,8 sans justificatif</v>
      </c>
      <c r="V76" s="60"/>
      <c r="W76" s="60" t="str">
        <f>N76</f>
        <v>b≤0,7 sans justificatif</v>
      </c>
      <c r="X76" s="60" t="str">
        <f>O76</f>
        <v>b≤0,6 sans justificatif</v>
      </c>
      <c r="Y76" s="60" t="str">
        <f>P76</f>
        <v>b≤0,5 sans justificatif</v>
      </c>
    </row>
    <row r="77" spans="2:25" ht="30" customHeight="1" x14ac:dyDescent="0.25">
      <c r="B77" s="80"/>
      <c r="C77" s="96" t="s">
        <v>192</v>
      </c>
      <c r="D77" s="63" t="s">
        <v>193</v>
      </c>
      <c r="E77" s="56"/>
      <c r="F77" s="77"/>
      <c r="G77" s="63">
        <f>HLOOKUP(D77,S77:$Y$221,ROWS(S77:$Y$221),FALSE)</f>
        <v>0</v>
      </c>
      <c r="H77" s="67">
        <v>3</v>
      </c>
      <c r="I77" s="63">
        <f>G77*H77</f>
        <v>0</v>
      </c>
      <c r="J77" s="71"/>
      <c r="K77" s="63" t="s">
        <v>193</v>
      </c>
      <c r="L77" s="63" t="s">
        <v>142</v>
      </c>
      <c r="M77" s="71"/>
      <c r="N77" s="71"/>
      <c r="O77" s="71"/>
      <c r="P77" s="71"/>
      <c r="S77" s="60" t="str">
        <f>K77</f>
        <v>Pris en compte ou sans objet</v>
      </c>
      <c r="T77" s="60"/>
      <c r="U77" s="60"/>
      <c r="V77" s="60"/>
      <c r="W77" s="60"/>
      <c r="X77" s="60"/>
      <c r="Y77" s="60" t="str">
        <f>L77</f>
        <v>Non pris en compte</v>
      </c>
    </row>
    <row r="78" spans="2:25" ht="30" customHeight="1" x14ac:dyDescent="0.25">
      <c r="B78" s="80"/>
      <c r="C78" s="96" t="s">
        <v>24</v>
      </c>
      <c r="D78" s="63" t="s">
        <v>303</v>
      </c>
      <c r="E78" s="56"/>
      <c r="F78" s="77"/>
      <c r="G78" s="63">
        <f>HLOOKUP(D78,S78:$Y$221,ROWS(S78:$Y$221),FALSE)</f>
        <v>0</v>
      </c>
      <c r="H78" s="67">
        <v>4</v>
      </c>
      <c r="I78" s="63">
        <f>G78*H78</f>
        <v>0</v>
      </c>
      <c r="J78" s="71"/>
      <c r="K78" s="63" t="s">
        <v>431</v>
      </c>
      <c r="L78" s="63" t="s">
        <v>432</v>
      </c>
      <c r="M78" s="63" t="s">
        <v>433</v>
      </c>
      <c r="N78" s="63" t="s">
        <v>434</v>
      </c>
      <c r="O78" s="71"/>
      <c r="P78" s="71"/>
      <c r="S78" s="60" t="str">
        <f>K78</f>
        <v>S ≥ ((SUrt / nb niveaux) - S plancher non déperditive sur autre zone)</v>
      </c>
      <c r="T78" s="60" t="str">
        <f>L78</f>
        <v>S &lt; ((SUrt / nb niveaux) - S plancher non déperditive sur autre zone)</v>
      </c>
      <c r="U78" s="60"/>
      <c r="V78" s="60" t="str">
        <f>M78</f>
        <v>S &lt; 0,9 x ((SUrt / nb niveaux) - S plancher non déperditive sur autre zone)</v>
      </c>
      <c r="W78" s="60"/>
      <c r="X78" s="60"/>
      <c r="Y78" s="60" t="str">
        <f>N78</f>
        <v>S &lt; 0,8 x ((SUrt / nb niveaux) - S plancher non déperditive sur autre zone)</v>
      </c>
    </row>
    <row r="79" spans="2:25" ht="30" customHeight="1" x14ac:dyDescent="0.25">
      <c r="B79" s="87" t="s">
        <v>64</v>
      </c>
      <c r="C79" s="88"/>
      <c r="D79" s="89"/>
      <c r="E79" s="89"/>
      <c r="F79" s="77"/>
      <c r="G79" s="94"/>
      <c r="H79" s="123"/>
      <c r="I79" s="94"/>
      <c r="J79" s="71"/>
      <c r="K79" s="71"/>
      <c r="L79" s="71"/>
      <c r="M79" s="71"/>
      <c r="N79" s="71"/>
      <c r="O79" s="71"/>
      <c r="P79" s="71"/>
      <c r="S79" s="60"/>
      <c r="T79" s="60"/>
      <c r="U79" s="60"/>
      <c r="V79" s="60"/>
      <c r="W79" s="60"/>
      <c r="X79" s="60"/>
      <c r="Y79" s="60"/>
    </row>
    <row r="80" spans="2:25" ht="30" customHeight="1" x14ac:dyDescent="0.25">
      <c r="B80" s="78" t="s">
        <v>435</v>
      </c>
      <c r="C80" s="78" t="s">
        <v>268</v>
      </c>
      <c r="D80" s="63" t="s">
        <v>340</v>
      </c>
      <c r="E80" s="56"/>
      <c r="F80" s="77"/>
      <c r="G80" s="63">
        <f>HLOOKUP(D80,S80:$Y$221,ROWS(S80:$Y$221),FALSE)</f>
        <v>0</v>
      </c>
      <c r="H80" s="67">
        <v>3</v>
      </c>
      <c r="I80" s="63">
        <f>G80*H80</f>
        <v>0</v>
      </c>
      <c r="J80" s="71"/>
      <c r="K80" s="63" t="s">
        <v>340</v>
      </c>
      <c r="L80" s="63" t="s">
        <v>421</v>
      </c>
      <c r="M80" s="63" t="s">
        <v>422</v>
      </c>
      <c r="N80" s="63" t="s">
        <v>341</v>
      </c>
      <c r="O80" s="63" t="s">
        <v>423</v>
      </c>
      <c r="P80" s="63" t="s">
        <v>271</v>
      </c>
      <c r="S80" s="60" t="str">
        <f>K80</f>
        <v>Erreur ≤ 2% ou valeur retenue pénalisante</v>
      </c>
      <c r="T80" s="60" t="str">
        <f>L80</f>
        <v>2% &lt; Erreur ≤ 5%</v>
      </c>
      <c r="U80" s="60" t="str">
        <f>M80</f>
        <v>5% &lt; Erreur ≤ 10%</v>
      </c>
      <c r="V80" s="60" t="str">
        <f>N80</f>
        <v>Uniquement Uf et Ug stipulés rapport (aucune indication sur Uw)</v>
      </c>
      <c r="W80" s="60" t="str">
        <f>O80</f>
        <v>10% &lt; Erreur ≤ 20%</v>
      </c>
      <c r="X80" s="60"/>
      <c r="Y80" s="60" t="str">
        <f>P80</f>
        <v>Erreur &gt;20%</v>
      </c>
    </row>
    <row r="81" spans="2:25" ht="30" customHeight="1" x14ac:dyDescent="0.25">
      <c r="B81" s="36"/>
      <c r="C81" s="39" t="s">
        <v>223</v>
      </c>
      <c r="D81" s="14"/>
      <c r="E81" s="56"/>
      <c r="F81" s="77"/>
      <c r="G81" s="63"/>
      <c r="H81" s="67"/>
      <c r="I81" s="63"/>
      <c r="J81" s="71"/>
      <c r="K81" s="63"/>
      <c r="L81" s="63"/>
      <c r="M81" s="63"/>
      <c r="N81" s="63"/>
      <c r="O81" s="63"/>
      <c r="P81" s="71"/>
      <c r="S81" s="60"/>
      <c r="T81" s="60"/>
      <c r="U81" s="60"/>
      <c r="V81" s="60"/>
      <c r="W81" s="60"/>
      <c r="X81" s="60"/>
      <c r="Y81" s="60"/>
    </row>
    <row r="82" spans="2:25" ht="30" customHeight="1" x14ac:dyDescent="0.25">
      <c r="B82" s="36"/>
      <c r="C82" s="39" t="s">
        <v>308</v>
      </c>
      <c r="D82" s="14"/>
      <c r="E82" s="56"/>
      <c r="F82" s="77"/>
      <c r="G82" s="63"/>
      <c r="H82" s="67"/>
      <c r="I82" s="63"/>
      <c r="J82" s="71"/>
      <c r="K82" s="63"/>
      <c r="L82" s="63"/>
      <c r="M82" s="63"/>
      <c r="N82" s="63"/>
      <c r="O82" s="63"/>
      <c r="P82" s="71"/>
      <c r="S82" s="60"/>
      <c r="T82" s="60"/>
      <c r="U82" s="60"/>
      <c r="V82" s="60"/>
      <c r="W82" s="60"/>
      <c r="X82" s="60"/>
      <c r="Y82" s="60"/>
    </row>
    <row r="83" spans="2:25" ht="30" customHeight="1" x14ac:dyDescent="0.25">
      <c r="B83" s="36"/>
      <c r="C83" s="40" t="s">
        <v>249</v>
      </c>
      <c r="D83" s="82" t="e">
        <f>IF(D82&lt;D81,"Valeur retenue pénalisante",-(D81-D82)/D82)</f>
        <v>#DIV/0!</v>
      </c>
      <c r="E83" s="56"/>
      <c r="F83" s="77"/>
      <c r="G83" s="63"/>
      <c r="H83" s="67"/>
      <c r="I83" s="63"/>
      <c r="J83" s="71"/>
      <c r="K83" s="63"/>
      <c r="L83" s="63"/>
      <c r="M83" s="63"/>
      <c r="N83" s="63"/>
      <c r="O83" s="63"/>
      <c r="P83" s="71"/>
      <c r="S83" s="60"/>
      <c r="T83" s="60"/>
      <c r="U83" s="60"/>
      <c r="V83" s="60"/>
      <c r="W83" s="60"/>
      <c r="X83" s="60"/>
      <c r="Y83" s="60"/>
    </row>
    <row r="84" spans="2:25" ht="90.75" customHeight="1" x14ac:dyDescent="0.25">
      <c r="B84" s="36"/>
      <c r="C84" s="97" t="s">
        <v>393</v>
      </c>
      <c r="D84" s="63" t="s">
        <v>344</v>
      </c>
      <c r="E84" s="56"/>
      <c r="F84" s="77"/>
      <c r="G84" s="63">
        <f>HLOOKUP(D84,S84:$Y$221,ROWS(S84:$Y$221),FALSE)</f>
        <v>0</v>
      </c>
      <c r="H84" s="67">
        <v>20</v>
      </c>
      <c r="I84" s="63">
        <f>G84*H84</f>
        <v>0</v>
      </c>
      <c r="J84" s="71"/>
      <c r="K84" s="63" t="s">
        <v>344</v>
      </c>
      <c r="L84" s="63" t="s">
        <v>436</v>
      </c>
      <c r="M84" s="63" t="s">
        <v>437</v>
      </c>
      <c r="N84" s="63" t="s">
        <v>438</v>
      </c>
      <c r="O84" s="63" t="s">
        <v>439</v>
      </c>
      <c r="P84" s="63" t="s">
        <v>345</v>
      </c>
      <c r="Q84" s="63" t="s">
        <v>346</v>
      </c>
      <c r="S84" s="60" t="str">
        <f>K84</f>
        <v>Ecart ≤ 0,1 ou valeur retenue pénalisante</v>
      </c>
      <c r="T84" s="60" t="str">
        <f>L84</f>
        <v>0,1 &lt; Ecart ≤ 0,2</v>
      </c>
      <c r="U84" s="60" t="str">
        <f t="shared" ref="U84:Y84" si="13">M84</f>
        <v>0,2 &lt; Ecart ≤ 0,4</v>
      </c>
      <c r="V84" s="60" t="str">
        <f t="shared" si="13"/>
        <v>0,4 &lt; Ecart ≤ 0,6</v>
      </c>
      <c r="W84" s="60" t="str">
        <f t="shared" si="13"/>
        <v>0,6 &lt; Ecart ≤ 0,8</v>
      </c>
      <c r="X84" s="60" t="str">
        <f t="shared" si="13"/>
        <v>Ecart &gt; 0,8</v>
      </c>
      <c r="Y84" s="60" t="str">
        <f t="shared" si="13"/>
        <v>Rouvmax=1 pour toutes les baies</v>
      </c>
    </row>
    <row r="85" spans="2:25" ht="30" customHeight="1" x14ac:dyDescent="0.25">
      <c r="B85" s="36"/>
      <c r="C85" s="39" t="s">
        <v>342</v>
      </c>
      <c r="D85" s="14">
        <v>1</v>
      </c>
      <c r="E85" s="56"/>
      <c r="F85" s="77"/>
      <c r="G85" s="63"/>
      <c r="H85" s="67"/>
      <c r="I85" s="63"/>
      <c r="J85" s="71"/>
      <c r="K85" s="63"/>
      <c r="L85" s="63"/>
      <c r="M85" s="63"/>
      <c r="N85" s="63"/>
      <c r="O85" s="63"/>
      <c r="P85" s="71"/>
      <c r="Q85" s="71"/>
      <c r="S85" s="60"/>
      <c r="T85" s="60"/>
      <c r="U85" s="60"/>
      <c r="V85" s="60"/>
      <c r="W85" s="60"/>
      <c r="X85" s="60"/>
      <c r="Y85" s="60"/>
    </row>
    <row r="86" spans="2:25" ht="30" customHeight="1" x14ac:dyDescent="0.25">
      <c r="B86" s="36"/>
      <c r="C86" s="39" t="s">
        <v>343</v>
      </c>
      <c r="D86" s="14">
        <v>0.4</v>
      </c>
      <c r="E86" s="56"/>
      <c r="F86" s="77"/>
      <c r="G86" s="63"/>
      <c r="H86" s="67"/>
      <c r="I86" s="63"/>
      <c r="J86" s="71"/>
      <c r="K86" s="63"/>
      <c r="L86" s="63"/>
      <c r="M86" s="63"/>
      <c r="N86" s="63"/>
      <c r="O86" s="63"/>
      <c r="P86" s="71"/>
      <c r="Q86" s="71"/>
      <c r="S86" s="60"/>
      <c r="T86" s="60"/>
      <c r="U86" s="60"/>
      <c r="V86" s="60"/>
      <c r="W86" s="60"/>
      <c r="X86" s="60"/>
      <c r="Y86" s="60"/>
    </row>
    <row r="87" spans="2:25" ht="30" customHeight="1" x14ac:dyDescent="0.25">
      <c r="B87" s="36"/>
      <c r="C87" s="40" t="s">
        <v>222</v>
      </c>
      <c r="D87" s="98">
        <f>IF(D86&gt;D85,"Valeur retenue pénalisante",D85-D86)</f>
        <v>0.6</v>
      </c>
      <c r="E87" s="56"/>
      <c r="F87" s="77"/>
      <c r="G87" s="63"/>
      <c r="H87" s="67"/>
      <c r="I87" s="63"/>
      <c r="J87" s="71"/>
      <c r="K87" s="63"/>
      <c r="L87" s="63"/>
      <c r="M87" s="63"/>
      <c r="N87" s="63"/>
      <c r="O87" s="63"/>
      <c r="P87" s="71"/>
      <c r="Q87" s="71"/>
      <c r="S87" s="60"/>
      <c r="T87" s="60"/>
      <c r="U87" s="60"/>
      <c r="V87" s="60"/>
      <c r="W87" s="60"/>
      <c r="X87" s="60"/>
      <c r="Y87" s="60"/>
    </row>
    <row r="88" spans="2:25" ht="30" customHeight="1" x14ac:dyDescent="0.25">
      <c r="B88" s="80"/>
      <c r="C88" s="70" t="s">
        <v>182</v>
      </c>
      <c r="D88" s="63" t="s">
        <v>225</v>
      </c>
      <c r="E88" s="56"/>
      <c r="F88" s="77"/>
      <c r="G88" s="63">
        <f>HLOOKUP(D88,S88:$Y$221,ROWS(S88:$Y$221),FALSE)</f>
        <v>0</v>
      </c>
      <c r="H88" s="67">
        <v>5</v>
      </c>
      <c r="I88" s="63">
        <f>G88*H88</f>
        <v>0</v>
      </c>
      <c r="J88" s="71"/>
      <c r="K88" s="63" t="s">
        <v>225</v>
      </c>
      <c r="L88" s="63" t="s">
        <v>440</v>
      </c>
      <c r="M88" s="63" t="s">
        <v>441</v>
      </c>
      <c r="N88" s="71"/>
      <c r="O88" s="71"/>
      <c r="P88" s="71"/>
      <c r="Q88" s="71"/>
      <c r="S88" s="60" t="str">
        <f t="shared" ref="S88:S111" si="14">K88</f>
        <v>Saisie conforme ou valeurs tabulées</v>
      </c>
      <c r="T88" s="60"/>
      <c r="U88" s="60"/>
      <c r="V88" s="60" t="str">
        <f>L88</f>
        <v>Sw≥0,45 sans justificatif</v>
      </c>
      <c r="W88" s="60"/>
      <c r="X88" s="60"/>
      <c r="Y88" s="60" t="str">
        <f>M88</f>
        <v>Sw≥0,5 sans justificatif</v>
      </c>
    </row>
    <row r="89" spans="2:25" ht="30" customHeight="1" x14ac:dyDescent="0.25">
      <c r="B89" s="80"/>
      <c r="C89" s="70" t="s">
        <v>183</v>
      </c>
      <c r="D89" s="63" t="s">
        <v>225</v>
      </c>
      <c r="E89" s="56"/>
      <c r="F89" s="77"/>
      <c r="G89" s="63">
        <f>HLOOKUP(D89,S89:$Y$221,ROWS(S89:$Y$221),FALSE)</f>
        <v>0</v>
      </c>
      <c r="H89" s="67">
        <v>10</v>
      </c>
      <c r="I89" s="63">
        <f>G89*H89</f>
        <v>0</v>
      </c>
      <c r="J89" s="71"/>
      <c r="K89" s="63" t="s">
        <v>225</v>
      </c>
      <c r="L89" s="63" t="s">
        <v>442</v>
      </c>
      <c r="M89" s="63" t="s">
        <v>443</v>
      </c>
      <c r="N89" s="71"/>
      <c r="O89" s="71"/>
      <c r="P89" s="71"/>
      <c r="Q89" s="71"/>
      <c r="S89" s="60" t="str">
        <f t="shared" si="14"/>
        <v>Saisie conforme ou valeurs tabulées</v>
      </c>
      <c r="T89" s="60"/>
      <c r="U89" s="60"/>
      <c r="V89" s="60" t="str">
        <f>L89</f>
        <v>Tl≥0,55 sans justificatif</v>
      </c>
      <c r="W89" s="60"/>
      <c r="X89" s="60"/>
      <c r="Y89" s="60" t="str">
        <f>M89</f>
        <v>Tl≥0,6 sans justificatif</v>
      </c>
    </row>
    <row r="90" spans="2:25" ht="30" customHeight="1" x14ac:dyDescent="0.25">
      <c r="B90" s="80"/>
      <c r="C90" s="70" t="s">
        <v>184</v>
      </c>
      <c r="D90" s="63" t="s">
        <v>225</v>
      </c>
      <c r="E90" s="56"/>
      <c r="F90" s="77"/>
      <c r="G90" s="63">
        <f>HLOOKUP(D90,S90:$Y$221,ROWS(S90:$Y$221),FALSE)</f>
        <v>0</v>
      </c>
      <c r="H90" s="67">
        <v>10</v>
      </c>
      <c r="I90" s="63">
        <f>G90*H90</f>
        <v>0</v>
      </c>
      <c r="J90" s="71"/>
      <c r="K90" s="63" t="s">
        <v>225</v>
      </c>
      <c r="L90" s="63" t="s">
        <v>444</v>
      </c>
      <c r="M90" s="63" t="s">
        <v>445</v>
      </c>
      <c r="N90" s="71"/>
      <c r="O90" s="71"/>
      <c r="P90" s="71"/>
      <c r="Q90" s="71"/>
      <c r="S90" s="60" t="str">
        <f t="shared" si="14"/>
        <v>Saisie conforme ou valeurs tabulées</v>
      </c>
      <c r="T90" s="60"/>
      <c r="U90" s="60"/>
      <c r="V90" s="60" t="str">
        <f>L90</f>
        <v>Tl≥0,2 sans justificatif</v>
      </c>
      <c r="W90" s="60"/>
      <c r="X90" s="60"/>
      <c r="Y90" s="60" t="str">
        <f>M90</f>
        <v>Tl≥0,3 sans justificatif</v>
      </c>
    </row>
    <row r="91" spans="2:25" ht="30" customHeight="1" x14ac:dyDescent="0.25">
      <c r="B91" s="78" t="s">
        <v>446</v>
      </c>
      <c r="C91" s="78" t="s">
        <v>268</v>
      </c>
      <c r="D91" s="63" t="s">
        <v>340</v>
      </c>
      <c r="E91" s="56"/>
      <c r="F91" s="77"/>
      <c r="G91" s="63">
        <f>HLOOKUP(D91,S91:$Y$221,ROWS(S91:$Y$221),FALSE)</f>
        <v>0</v>
      </c>
      <c r="H91" s="67">
        <v>3</v>
      </c>
      <c r="I91" s="63">
        <f>G91*H91</f>
        <v>0</v>
      </c>
      <c r="J91" s="71"/>
      <c r="K91" s="63" t="s">
        <v>340</v>
      </c>
      <c r="L91" s="63" t="s">
        <v>421</v>
      </c>
      <c r="M91" s="63" t="s">
        <v>422</v>
      </c>
      <c r="N91" s="63" t="s">
        <v>341</v>
      </c>
      <c r="O91" s="63" t="s">
        <v>423</v>
      </c>
      <c r="P91" s="63" t="s">
        <v>271</v>
      </c>
      <c r="Q91" s="71"/>
      <c r="S91" s="60" t="str">
        <f>K91</f>
        <v>Erreur ≤ 2% ou valeur retenue pénalisante</v>
      </c>
      <c r="T91" s="60" t="str">
        <f>L91</f>
        <v>2% &lt; Erreur ≤ 5%</v>
      </c>
      <c r="U91" s="60" t="str">
        <f>M91</f>
        <v>5% &lt; Erreur ≤ 10%</v>
      </c>
      <c r="V91" s="60" t="str">
        <f>N91</f>
        <v>Uniquement Uf et Ug stipulés rapport (aucune indication sur Uw)</v>
      </c>
      <c r="W91" s="60" t="str">
        <f>O91</f>
        <v>10% &lt; Erreur ≤ 20%</v>
      </c>
      <c r="X91" s="60"/>
      <c r="Y91" s="60" t="str">
        <f>P91</f>
        <v>Erreur &gt;20%</v>
      </c>
    </row>
    <row r="92" spans="2:25" ht="30" customHeight="1" x14ac:dyDescent="0.25">
      <c r="B92" s="45"/>
      <c r="C92" s="39" t="s">
        <v>223</v>
      </c>
      <c r="D92" s="14"/>
      <c r="E92" s="56"/>
      <c r="F92" s="77"/>
      <c r="G92" s="63"/>
      <c r="H92" s="67"/>
      <c r="I92" s="63"/>
      <c r="J92" s="71"/>
      <c r="K92" s="63"/>
      <c r="L92" s="63"/>
      <c r="M92" s="63"/>
      <c r="N92" s="63"/>
      <c r="O92" s="63"/>
      <c r="P92" s="71"/>
      <c r="Q92" s="71"/>
      <c r="S92" s="60"/>
      <c r="T92" s="60"/>
      <c r="U92" s="60"/>
      <c r="V92" s="60"/>
      <c r="W92" s="60"/>
      <c r="X92" s="60"/>
      <c r="Y92" s="60"/>
    </row>
    <row r="93" spans="2:25" ht="30" customHeight="1" x14ac:dyDescent="0.25">
      <c r="B93" s="45"/>
      <c r="C93" s="39" t="s">
        <v>308</v>
      </c>
      <c r="D93" s="14"/>
      <c r="E93" s="56"/>
      <c r="F93" s="77"/>
      <c r="G93" s="63"/>
      <c r="H93" s="67"/>
      <c r="I93" s="63"/>
      <c r="J93" s="71"/>
      <c r="K93" s="63"/>
      <c r="L93" s="63"/>
      <c r="M93" s="63"/>
      <c r="N93" s="63"/>
      <c r="O93" s="63"/>
      <c r="P93" s="71"/>
      <c r="Q93" s="71"/>
      <c r="S93" s="60"/>
      <c r="T93" s="60"/>
      <c r="U93" s="60"/>
      <c r="V93" s="60"/>
      <c r="W93" s="60"/>
      <c r="X93" s="60"/>
      <c r="Y93" s="60"/>
    </row>
    <row r="94" spans="2:25" ht="30" customHeight="1" x14ac:dyDescent="0.25">
      <c r="B94" s="45"/>
      <c r="C94" s="40" t="s">
        <v>249</v>
      </c>
      <c r="D94" s="82" t="e">
        <f>IF(D93&lt;D92,"Valeur retenue pénalisante",-(D92-D93)/D93)</f>
        <v>#DIV/0!</v>
      </c>
      <c r="E94" s="56"/>
      <c r="F94" s="77"/>
      <c r="G94" s="63"/>
      <c r="H94" s="67"/>
      <c r="I94" s="63"/>
      <c r="J94" s="71"/>
      <c r="K94" s="63"/>
      <c r="L94" s="63"/>
      <c r="M94" s="63"/>
      <c r="N94" s="63"/>
      <c r="O94" s="63"/>
      <c r="P94" s="71"/>
      <c r="Q94" s="71"/>
      <c r="S94" s="60"/>
      <c r="T94" s="60"/>
      <c r="U94" s="60"/>
      <c r="V94" s="60"/>
      <c r="W94" s="60"/>
      <c r="X94" s="60"/>
      <c r="Y94" s="60"/>
    </row>
    <row r="95" spans="2:25" ht="90" x14ac:dyDescent="0.25">
      <c r="B95" s="36"/>
      <c r="C95" s="97" t="s">
        <v>393</v>
      </c>
      <c r="D95" s="63" t="s">
        <v>344</v>
      </c>
      <c r="E95" s="56"/>
      <c r="F95" s="77"/>
      <c r="G95" s="63">
        <f>HLOOKUP(D95,S95:$Y$221,ROWS(S95:$Y$221),FALSE)</f>
        <v>0</v>
      </c>
      <c r="H95" s="67">
        <v>20</v>
      </c>
      <c r="I95" s="63">
        <f>G95*H95</f>
        <v>0</v>
      </c>
      <c r="J95" s="71"/>
      <c r="K95" s="63" t="s">
        <v>344</v>
      </c>
      <c r="L95" s="63" t="s">
        <v>436</v>
      </c>
      <c r="M95" s="63" t="s">
        <v>437</v>
      </c>
      <c r="N95" s="63" t="s">
        <v>438</v>
      </c>
      <c r="O95" s="63" t="s">
        <v>439</v>
      </c>
      <c r="P95" s="63" t="s">
        <v>345</v>
      </c>
      <c r="Q95" s="63" t="s">
        <v>346</v>
      </c>
      <c r="S95" s="60" t="str">
        <f>K95</f>
        <v>Ecart ≤ 0,1 ou valeur retenue pénalisante</v>
      </c>
      <c r="T95" s="60" t="str">
        <f>L95</f>
        <v>0,1 &lt; Ecart ≤ 0,2</v>
      </c>
      <c r="U95" s="60" t="str">
        <f t="shared" ref="U95" si="15">M95</f>
        <v>0,2 &lt; Ecart ≤ 0,4</v>
      </c>
      <c r="V95" s="60" t="str">
        <f t="shared" ref="V95" si="16">N95</f>
        <v>0,4 &lt; Ecart ≤ 0,6</v>
      </c>
      <c r="W95" s="60" t="str">
        <f t="shared" ref="W95" si="17">O95</f>
        <v>0,6 &lt; Ecart ≤ 0,8</v>
      </c>
      <c r="X95" s="60" t="str">
        <f t="shared" ref="X95" si="18">P95</f>
        <v>Ecart &gt; 0,8</v>
      </c>
      <c r="Y95" s="60" t="str">
        <f t="shared" ref="Y95" si="19">Q95</f>
        <v>Rouvmax=1 pour toutes les baies</v>
      </c>
    </row>
    <row r="96" spans="2:25" ht="30" customHeight="1" x14ac:dyDescent="0.25">
      <c r="B96" s="36"/>
      <c r="C96" s="39" t="s">
        <v>342</v>
      </c>
      <c r="D96" s="14"/>
      <c r="E96" s="56"/>
      <c r="F96" s="77"/>
      <c r="G96" s="63"/>
      <c r="H96" s="67"/>
      <c r="I96" s="63"/>
      <c r="J96" s="71"/>
      <c r="K96" s="63"/>
      <c r="L96" s="63"/>
      <c r="M96" s="63"/>
      <c r="N96" s="63"/>
      <c r="O96" s="63"/>
      <c r="P96" s="71"/>
      <c r="S96" s="60"/>
      <c r="T96" s="60"/>
      <c r="U96" s="60"/>
      <c r="V96" s="60"/>
      <c r="W96" s="60"/>
      <c r="X96" s="60"/>
      <c r="Y96" s="60"/>
    </row>
    <row r="97" spans="2:25" ht="30" customHeight="1" x14ac:dyDescent="0.25">
      <c r="B97" s="36"/>
      <c r="C97" s="39" t="s">
        <v>343</v>
      </c>
      <c r="D97" s="14"/>
      <c r="E97" s="56"/>
      <c r="F97" s="77"/>
      <c r="G97" s="63"/>
      <c r="H97" s="67"/>
      <c r="I97" s="63"/>
      <c r="J97" s="71"/>
      <c r="K97" s="63"/>
      <c r="L97" s="63"/>
      <c r="M97" s="63"/>
      <c r="N97" s="63"/>
      <c r="O97" s="63"/>
      <c r="P97" s="71"/>
      <c r="S97" s="60"/>
      <c r="T97" s="60"/>
      <c r="U97" s="60"/>
      <c r="V97" s="60"/>
      <c r="W97" s="60"/>
      <c r="X97" s="60"/>
      <c r="Y97" s="60"/>
    </row>
    <row r="98" spans="2:25" ht="30" customHeight="1" x14ac:dyDescent="0.25">
      <c r="B98" s="36"/>
      <c r="C98" s="40" t="s">
        <v>222</v>
      </c>
      <c r="D98" s="98">
        <f>IF(D97&gt;D96,"Valeur retenue pénalisante",D96-D97)</f>
        <v>0</v>
      </c>
      <c r="E98" s="56"/>
      <c r="F98" s="77"/>
      <c r="G98" s="63"/>
      <c r="H98" s="67"/>
      <c r="I98" s="63"/>
      <c r="J98" s="71"/>
      <c r="K98" s="63"/>
      <c r="L98" s="63"/>
      <c r="M98" s="63"/>
      <c r="N98" s="63"/>
      <c r="O98" s="63"/>
      <c r="P98" s="71"/>
      <c r="S98" s="60"/>
      <c r="T98" s="60"/>
      <c r="U98" s="60"/>
      <c r="V98" s="60"/>
      <c r="W98" s="60"/>
      <c r="X98" s="60"/>
      <c r="Y98" s="60"/>
    </row>
    <row r="99" spans="2:25" ht="30" customHeight="1" x14ac:dyDescent="0.25">
      <c r="B99" s="80"/>
      <c r="C99" s="70" t="s">
        <v>182</v>
      </c>
      <c r="D99" s="63" t="s">
        <v>225</v>
      </c>
      <c r="E99" s="56"/>
      <c r="F99" s="77"/>
      <c r="G99" s="63">
        <f>HLOOKUP(D99,S99:$Y$221,ROWS(S99:$Y$221),FALSE)</f>
        <v>0</v>
      </c>
      <c r="H99" s="67">
        <v>5</v>
      </c>
      <c r="I99" s="63">
        <f t="shared" ref="I99:I111" si="20">G99*H99</f>
        <v>0</v>
      </c>
      <c r="J99" s="71"/>
      <c r="K99" s="63" t="s">
        <v>225</v>
      </c>
      <c r="L99" s="63" t="s">
        <v>447</v>
      </c>
      <c r="M99" s="63" t="s">
        <v>448</v>
      </c>
      <c r="N99" s="71"/>
      <c r="O99" s="71"/>
      <c r="P99" s="71"/>
      <c r="S99" s="60" t="str">
        <f>K99</f>
        <v>Saisie conforme ou valeurs tabulées</v>
      </c>
      <c r="T99" s="60"/>
      <c r="U99" s="60"/>
      <c r="V99" s="60" t="str">
        <f>L99</f>
        <v>Sw≥0,55 sans justificatif</v>
      </c>
      <c r="W99" s="60"/>
      <c r="X99" s="60"/>
      <c r="Y99" s="60" t="str">
        <f>M99</f>
        <v>Sw≥0,6 sans justificatif</v>
      </c>
    </row>
    <row r="100" spans="2:25" ht="30" customHeight="1" x14ac:dyDescent="0.25">
      <c r="B100" s="80"/>
      <c r="C100" s="70" t="s">
        <v>183</v>
      </c>
      <c r="D100" s="63" t="s">
        <v>225</v>
      </c>
      <c r="E100" s="56"/>
      <c r="F100" s="77"/>
      <c r="G100" s="63">
        <f>HLOOKUP(D100,S100:$Y$221,ROWS(S100:$Y$221),FALSE)</f>
        <v>0</v>
      </c>
      <c r="H100" s="67">
        <v>10</v>
      </c>
      <c r="I100" s="63">
        <f t="shared" si="20"/>
        <v>0</v>
      </c>
      <c r="J100" s="71"/>
      <c r="K100" s="63" t="s">
        <v>225</v>
      </c>
      <c r="L100" s="63" t="s">
        <v>449</v>
      </c>
      <c r="M100" s="63" t="s">
        <v>450</v>
      </c>
      <c r="N100" s="71"/>
      <c r="O100" s="71"/>
      <c r="P100" s="71"/>
      <c r="S100" s="60" t="str">
        <f>K100</f>
        <v>Saisie conforme ou valeurs tabulées</v>
      </c>
      <c r="T100" s="60"/>
      <c r="U100" s="60"/>
      <c r="V100" s="60" t="str">
        <f>L100</f>
        <v>Tlw≥0,65 sans justificatif</v>
      </c>
      <c r="W100" s="60"/>
      <c r="X100" s="60"/>
      <c r="Y100" s="60" t="str">
        <f>M100</f>
        <v>Tlw≥0,7 sans justificatif</v>
      </c>
    </row>
    <row r="101" spans="2:25" ht="30" customHeight="1" x14ac:dyDescent="0.25">
      <c r="B101" s="81"/>
      <c r="C101" s="70" t="s">
        <v>184</v>
      </c>
      <c r="D101" s="63" t="s">
        <v>225</v>
      </c>
      <c r="E101" s="56"/>
      <c r="F101" s="77"/>
      <c r="G101" s="63">
        <f>HLOOKUP(D101,S101:$Y$221,ROWS(S101:$Y$221),FALSE)</f>
        <v>0</v>
      </c>
      <c r="H101" s="67">
        <v>10</v>
      </c>
      <c r="I101" s="63">
        <f t="shared" si="20"/>
        <v>0</v>
      </c>
      <c r="J101" s="71"/>
      <c r="K101" s="63" t="s">
        <v>225</v>
      </c>
      <c r="L101" s="63" t="s">
        <v>451</v>
      </c>
      <c r="M101" s="63" t="s">
        <v>452</v>
      </c>
      <c r="N101" s="71"/>
      <c r="O101" s="71"/>
      <c r="P101" s="71"/>
      <c r="S101" s="60" t="str">
        <f>K101</f>
        <v>Saisie conforme ou valeurs tabulées</v>
      </c>
      <c r="T101" s="60"/>
      <c r="U101" s="60"/>
      <c r="V101" s="60" t="str">
        <f>L101</f>
        <v>Tlw≥0,2 sans justificatif</v>
      </c>
      <c r="W101" s="60"/>
      <c r="X101" s="60"/>
      <c r="Y101" s="60" t="str">
        <f>M101</f>
        <v>Tlw≥0,3 sans justificatif</v>
      </c>
    </row>
    <row r="102" spans="2:25" ht="30" customHeight="1" x14ac:dyDescent="0.25">
      <c r="B102" s="48" t="s">
        <v>298</v>
      </c>
      <c r="C102" s="70" t="s">
        <v>270</v>
      </c>
      <c r="D102" s="63" t="s">
        <v>135</v>
      </c>
      <c r="E102" s="56"/>
      <c r="F102" s="77"/>
      <c r="G102" s="63">
        <f>HLOOKUP(D102,S102:$Y$221,ROWS(S102:$Y$221),FALSE)</f>
        <v>0</v>
      </c>
      <c r="H102" s="67">
        <v>6</v>
      </c>
      <c r="I102" s="63">
        <f t="shared" si="20"/>
        <v>0</v>
      </c>
      <c r="J102" s="71"/>
      <c r="K102" s="63" t="s">
        <v>135</v>
      </c>
      <c r="L102" s="63" t="s">
        <v>197</v>
      </c>
      <c r="M102" s="63" t="s">
        <v>181</v>
      </c>
      <c r="N102" s="71"/>
      <c r="O102" s="71"/>
      <c r="P102" s="71"/>
      <c r="S102" s="60" t="str">
        <f t="shared" si="14"/>
        <v>Saisie conforme ou sans objet</v>
      </c>
      <c r="T102" s="60"/>
      <c r="U102" s="60"/>
      <c r="V102" s="60" t="str">
        <f>L102</f>
        <v>Erreur sur le type de volets roulants retenu</v>
      </c>
      <c r="W102" s="60"/>
      <c r="X102" s="60"/>
      <c r="Y102" s="60" t="str">
        <f>M102</f>
        <v>Saisie non conforme (intérieure / extérieure, volet / store)</v>
      </c>
    </row>
    <row r="103" spans="2:25" ht="105" customHeight="1" x14ac:dyDescent="0.25">
      <c r="B103" s="48"/>
      <c r="C103" s="70" t="s">
        <v>349</v>
      </c>
      <c r="D103" s="67" t="s">
        <v>350</v>
      </c>
      <c r="E103" s="56"/>
      <c r="F103" s="77"/>
      <c r="G103" s="63">
        <f>HLOOKUP(D103,S103:$Y$221,ROWS(S103:$Y$221),FALSE)</f>
        <v>0</v>
      </c>
      <c r="H103" s="67">
        <v>10</v>
      </c>
      <c r="I103" s="63">
        <f t="shared" ref="I103" si="21">G103*H103</f>
        <v>0</v>
      </c>
      <c r="J103" s="71"/>
      <c r="K103" s="63" t="s">
        <v>350</v>
      </c>
      <c r="L103" s="63" t="s">
        <v>453</v>
      </c>
      <c r="M103" s="63" t="s">
        <v>454</v>
      </c>
      <c r="N103" s="63" t="s">
        <v>455</v>
      </c>
      <c r="O103" s="63" t="s">
        <v>456</v>
      </c>
      <c r="P103" s="63" t="s">
        <v>351</v>
      </c>
      <c r="S103" s="60" t="str">
        <f>K103</f>
        <v>Saisie conforme ou valeur retenue pénalisante (type retenu &lt; type réel)</v>
      </c>
      <c r="T103" s="60"/>
      <c r="U103" s="60" t="str">
        <f>L103</f>
        <v>Ecart ≤ 20%</v>
      </c>
      <c r="V103" s="60" t="str">
        <f t="shared" ref="V103:Y103" si="22">M103</f>
        <v>20% &lt; Ecart ≤ 50%</v>
      </c>
      <c r="W103" s="60" t="str">
        <f t="shared" si="22"/>
        <v>50% &lt; Ecart ≤ 75%</v>
      </c>
      <c r="X103" s="60" t="str">
        <f t="shared" si="22"/>
        <v>75% &lt; Ecart &lt; 100%</v>
      </c>
      <c r="Y103" s="60" t="str">
        <f t="shared" si="22"/>
        <v>Perméabilité retenue égale à 100%</v>
      </c>
    </row>
    <row r="104" spans="2:25" ht="30" customHeight="1" x14ac:dyDescent="0.25">
      <c r="B104" s="45"/>
      <c r="C104" s="70" t="s">
        <v>179</v>
      </c>
      <c r="D104" s="63" t="s">
        <v>135</v>
      </c>
      <c r="E104" s="56"/>
      <c r="F104" s="77"/>
      <c r="G104" s="63">
        <f>HLOOKUP(D104,S104:$Y$221,ROWS(S104:$Y$221),FALSE)</f>
        <v>0</v>
      </c>
      <c r="H104" s="67">
        <v>6</v>
      </c>
      <c r="I104" s="63">
        <f t="shared" si="20"/>
        <v>0</v>
      </c>
      <c r="J104" s="71"/>
      <c r="K104" s="63" t="s">
        <v>135</v>
      </c>
      <c r="L104" s="63" t="s">
        <v>214</v>
      </c>
      <c r="M104" s="63" t="s">
        <v>215</v>
      </c>
      <c r="N104" s="71"/>
      <c r="O104" s="71"/>
      <c r="P104" s="71"/>
      <c r="S104" s="60" t="str">
        <f t="shared" si="14"/>
        <v>Saisie conforme ou sans objet</v>
      </c>
      <c r="T104" s="60"/>
      <c r="U104" s="60"/>
      <c r="V104" s="60" t="str">
        <f>L104</f>
        <v>Gestion motorisée, non stipulée rapport</v>
      </c>
      <c r="W104" s="60"/>
      <c r="X104" s="60"/>
      <c r="Y104" s="60" t="str">
        <f>M104</f>
        <v>Gestion automatique, non stipulée rapport</v>
      </c>
    </row>
    <row r="105" spans="2:25" ht="30" customHeight="1" x14ac:dyDescent="0.25">
      <c r="B105" s="45"/>
      <c r="C105" s="70" t="s">
        <v>37</v>
      </c>
      <c r="D105" s="63" t="s">
        <v>135</v>
      </c>
      <c r="E105" s="56"/>
      <c r="F105" s="77"/>
      <c r="G105" s="63">
        <f>HLOOKUP(D105,S105:$Y$221,ROWS(S105:$Y$221),FALSE)</f>
        <v>0</v>
      </c>
      <c r="H105" s="67">
        <v>6</v>
      </c>
      <c r="I105" s="63">
        <f t="shared" si="20"/>
        <v>0</v>
      </c>
      <c r="J105" s="71"/>
      <c r="K105" s="63" t="s">
        <v>135</v>
      </c>
      <c r="L105" s="63" t="s">
        <v>457</v>
      </c>
      <c r="M105" s="63" t="s">
        <v>458</v>
      </c>
      <c r="N105" s="63" t="s">
        <v>459</v>
      </c>
      <c r="O105" s="63" t="s">
        <v>288</v>
      </c>
      <c r="P105" s="63" t="s">
        <v>180</v>
      </c>
      <c r="S105" s="60" t="str">
        <f t="shared" si="14"/>
        <v>Saisie conforme ou sans objet</v>
      </c>
      <c r="T105" s="60" t="str">
        <f>L105</f>
        <v>Valeur non justifiée ou non stipulée rapport, 1,4 ≤ Uc &lt; 1,8 / h=30</v>
      </c>
      <c r="U105" s="60" t="str">
        <f>M105</f>
        <v>Valeur non justifiée ou non stipulée rapport, 1 ≤ Uc &lt; 1,4 / h=30</v>
      </c>
      <c r="V105" s="60"/>
      <c r="W105" s="60" t="str">
        <f>N105</f>
        <v>Valeur non justifiée ou non stipulée rapport, 0,6 ≤ Uc &lt; 1 / h=30</v>
      </c>
      <c r="X105" s="60" t="str">
        <f>O105</f>
        <v>Valeur non justifiée ou non stipulée rapport, Uc &lt; 0,6 / h=30</v>
      </c>
      <c r="Y105" s="60" t="str">
        <f>P105</f>
        <v>Uc non pris en compte</v>
      </c>
    </row>
    <row r="106" spans="2:25" ht="30" customHeight="1" x14ac:dyDescent="0.25">
      <c r="B106" s="78" t="s">
        <v>299</v>
      </c>
      <c r="C106" s="70" t="s">
        <v>38</v>
      </c>
      <c r="D106" s="63" t="s">
        <v>81</v>
      </c>
      <c r="E106" s="56"/>
      <c r="F106" s="77"/>
      <c r="G106" s="63">
        <f>HLOOKUP(D106,S106:$Y$221,ROWS(S106:$Y$221),FALSE)</f>
        <v>0</v>
      </c>
      <c r="H106" s="67">
        <v>6</v>
      </c>
      <c r="I106" s="63">
        <f t="shared" si="20"/>
        <v>0</v>
      </c>
      <c r="J106" s="71"/>
      <c r="K106" s="63" t="s">
        <v>81</v>
      </c>
      <c r="L106" s="63" t="s">
        <v>178</v>
      </c>
      <c r="M106" s="63" t="s">
        <v>142</v>
      </c>
      <c r="N106" s="71"/>
      <c r="O106" s="71"/>
      <c r="P106" s="71"/>
      <c r="S106" s="60" t="str">
        <f t="shared" si="14"/>
        <v>Saisie conforme ou valeurs retenues pénalisantes</v>
      </c>
      <c r="T106" s="60"/>
      <c r="U106" s="60"/>
      <c r="V106" s="60" t="str">
        <f>L106</f>
        <v>Erreur sur la valeur retenue</v>
      </c>
      <c r="W106" s="60"/>
      <c r="X106" s="60"/>
      <c r="Y106" s="60" t="str">
        <f>M106</f>
        <v>Non pris en compte</v>
      </c>
    </row>
    <row r="107" spans="2:25" ht="30" customHeight="1" x14ac:dyDescent="0.25">
      <c r="B107" s="80"/>
      <c r="C107" s="70" t="s">
        <v>176</v>
      </c>
      <c r="D107" s="63" t="s">
        <v>272</v>
      </c>
      <c r="E107" s="56"/>
      <c r="F107" s="77"/>
      <c r="G107" s="63">
        <f>HLOOKUP(D107,S107:$Y$221,ROWS(S107:$Y$221),FALSE)</f>
        <v>0</v>
      </c>
      <c r="H107" s="67">
        <v>4</v>
      </c>
      <c r="I107" s="63">
        <f t="shared" si="20"/>
        <v>0</v>
      </c>
      <c r="J107" s="71"/>
      <c r="K107" s="63" t="s">
        <v>424</v>
      </c>
      <c r="L107" s="63" t="s">
        <v>460</v>
      </c>
      <c r="M107" s="63" t="s">
        <v>423</v>
      </c>
      <c r="N107" s="63" t="s">
        <v>271</v>
      </c>
      <c r="O107" s="71"/>
      <c r="P107" s="71"/>
      <c r="S107" s="60" t="str">
        <f t="shared" si="14"/>
        <v>Saisie conforme ou erreur ≤ 5%</v>
      </c>
      <c r="T107" s="60" t="str">
        <f>L107</f>
        <v>5% &lt; Erreur ≤ 10% et/ou oubli baies toiture</v>
      </c>
      <c r="U107" s="60"/>
      <c r="V107" s="60" t="str">
        <f>M107</f>
        <v>10% &lt; Erreur ≤ 20%</v>
      </c>
      <c r="W107" s="60"/>
      <c r="X107" s="60"/>
      <c r="Y107" s="60" t="str">
        <f>N107</f>
        <v>Erreur &gt;20%</v>
      </c>
    </row>
    <row r="108" spans="2:25" ht="30" customHeight="1" x14ac:dyDescent="0.25">
      <c r="B108" s="80"/>
      <c r="C108" s="70" t="s">
        <v>177</v>
      </c>
      <c r="D108" s="63" t="s">
        <v>273</v>
      </c>
      <c r="E108" s="56"/>
      <c r="F108" s="77"/>
      <c r="G108" s="63">
        <f>HLOOKUP(D108,S108:$Y$221,ROWS(S108:$Y$221),FALSE)</f>
        <v>0</v>
      </c>
      <c r="H108" s="67">
        <v>10</v>
      </c>
      <c r="I108" s="63">
        <f t="shared" si="20"/>
        <v>0</v>
      </c>
      <c r="J108" s="71"/>
      <c r="K108" s="63" t="s">
        <v>461</v>
      </c>
      <c r="L108" s="63" t="s">
        <v>462</v>
      </c>
      <c r="M108" s="63" t="s">
        <v>463</v>
      </c>
      <c r="N108" s="63" t="s">
        <v>464</v>
      </c>
      <c r="O108" s="71"/>
      <c r="P108" s="71"/>
      <c r="S108" s="60" t="str">
        <f t="shared" si="14"/>
        <v>Saisie conforme ou erreur sur S ≤ 5% de la surface</v>
      </c>
      <c r="T108" s="60" t="str">
        <f>L108</f>
        <v>5% &lt; Erreur ≤ 10% de la surface</v>
      </c>
      <c r="U108" s="60"/>
      <c r="V108" s="60" t="str">
        <f>M108</f>
        <v>10% &lt; Erreur ≤ 20% de la surface</v>
      </c>
      <c r="W108" s="60"/>
      <c r="X108" s="60"/>
      <c r="Y108" s="60" t="str">
        <f>N108</f>
        <v>Erreur sur S &gt; 20% de la surface</v>
      </c>
    </row>
    <row r="109" spans="2:25" ht="78.75" customHeight="1" x14ac:dyDescent="0.25">
      <c r="B109" s="80"/>
      <c r="C109" s="72" t="s">
        <v>401</v>
      </c>
      <c r="D109" s="67" t="s">
        <v>387</v>
      </c>
      <c r="E109" s="56"/>
      <c r="F109" s="77"/>
      <c r="G109" s="63">
        <f>HLOOKUP(D109,S109:$Y$221,ROWS(S109:$Y$221),FALSE)</f>
        <v>0</v>
      </c>
      <c r="H109" s="67">
        <v>15</v>
      </c>
      <c r="I109" s="63">
        <f t="shared" ref="I109" si="23">G109*H109</f>
        <v>0</v>
      </c>
      <c r="J109" s="71"/>
      <c r="K109" s="63" t="s">
        <v>465</v>
      </c>
      <c r="L109" s="63" t="s">
        <v>466</v>
      </c>
      <c r="M109" s="63" t="s">
        <v>467</v>
      </c>
      <c r="N109" s="63" t="s">
        <v>468</v>
      </c>
      <c r="O109" s="71"/>
      <c r="P109" s="71"/>
      <c r="S109" s="60" t="str">
        <f>K109</f>
        <v>Ecart ≤ 0,5m ou valeur plus faible retenue</v>
      </c>
      <c r="T109" s="60"/>
      <c r="U109" s="60" t="str">
        <f>L109</f>
        <v>0,5m &lt; Ecart ≤ 2m</v>
      </c>
      <c r="V109" s="60"/>
      <c r="W109" s="60" t="str">
        <f>M109</f>
        <v>2m &lt; Ecart ≤ 4m</v>
      </c>
      <c r="X109" s="60"/>
      <c r="Y109" s="60" t="str">
        <f>N109</f>
        <v>Ecart &gt; 4m</v>
      </c>
    </row>
    <row r="110" spans="2:25" ht="30" customHeight="1" x14ac:dyDescent="0.25">
      <c r="B110" s="80"/>
      <c r="C110" s="70" t="s">
        <v>469</v>
      </c>
      <c r="D110" s="63" t="s">
        <v>65</v>
      </c>
      <c r="E110" s="56"/>
      <c r="F110" s="77"/>
      <c r="G110" s="63">
        <f>HLOOKUP(D110,S110:$Y$221,ROWS(S110:$Y$221),FALSE)</f>
        <v>0</v>
      </c>
      <c r="H110" s="67">
        <v>10</v>
      </c>
      <c r="I110" s="63">
        <f t="shared" si="20"/>
        <v>0</v>
      </c>
      <c r="J110" s="71"/>
      <c r="K110" s="63" t="s">
        <v>65</v>
      </c>
      <c r="L110" s="63" t="s">
        <v>200</v>
      </c>
      <c r="M110" s="63" t="s">
        <v>201</v>
      </c>
      <c r="N110" s="71"/>
      <c r="O110" s="71"/>
      <c r="P110" s="71"/>
      <c r="S110" s="60" t="str">
        <f t="shared" si="14"/>
        <v>Saisie conforme</v>
      </c>
      <c r="T110" s="60"/>
      <c r="U110" s="60"/>
      <c r="V110" s="60" t="str">
        <f>L110</f>
        <v>Masques proches partiellement pris en compte</v>
      </c>
      <c r="W110" s="60"/>
      <c r="X110" s="60"/>
      <c r="Y110" s="60" t="str">
        <f>M110</f>
        <v>Masques proches non pris en compte</v>
      </c>
    </row>
    <row r="111" spans="2:25" ht="30" customHeight="1" x14ac:dyDescent="0.25">
      <c r="B111" s="81"/>
      <c r="C111" s="70" t="s">
        <v>347</v>
      </c>
      <c r="D111" s="63" t="s">
        <v>65</v>
      </c>
      <c r="E111" s="56"/>
      <c r="F111" s="77"/>
      <c r="G111" s="63">
        <f>HLOOKUP(D111,S111:$Y$221,ROWS(S111:$Y$221),FALSE)</f>
        <v>0</v>
      </c>
      <c r="H111" s="67">
        <v>5</v>
      </c>
      <c r="I111" s="63">
        <f t="shared" si="20"/>
        <v>0</v>
      </c>
      <c r="J111" s="71"/>
      <c r="K111" s="63" t="s">
        <v>65</v>
      </c>
      <c r="L111" s="63" t="s">
        <v>348</v>
      </c>
      <c r="M111" s="71"/>
      <c r="N111" s="71"/>
      <c r="O111" s="71"/>
      <c r="P111" s="71"/>
      <c r="S111" s="18" t="str">
        <f t="shared" si="14"/>
        <v>Saisie conforme</v>
      </c>
      <c r="T111" s="18"/>
      <c r="U111" s="18"/>
      <c r="V111" s="18"/>
      <c r="W111" s="18"/>
      <c r="X111" s="18"/>
      <c r="Y111" s="18" t="str">
        <f>L111</f>
        <v>Masques lointains non pris en compte</v>
      </c>
    </row>
    <row r="112" spans="2:25" ht="30" customHeight="1" x14ac:dyDescent="0.25">
      <c r="B112" s="87" t="s">
        <v>4</v>
      </c>
      <c r="C112" s="88"/>
      <c r="D112" s="89"/>
      <c r="E112" s="89"/>
      <c r="F112" s="77"/>
      <c r="G112" s="94"/>
      <c r="H112" s="123"/>
      <c r="I112" s="94"/>
      <c r="J112" s="71"/>
      <c r="K112" s="71"/>
      <c r="L112" s="71"/>
      <c r="M112" s="71"/>
      <c r="N112" s="71"/>
      <c r="O112" s="71"/>
      <c r="P112" s="71"/>
      <c r="S112" s="60"/>
      <c r="T112" s="60"/>
      <c r="U112" s="60"/>
      <c r="V112" s="60"/>
      <c r="W112" s="60"/>
      <c r="X112" s="60"/>
      <c r="Y112" s="60"/>
    </row>
    <row r="113" spans="2:25" ht="60" x14ac:dyDescent="0.25">
      <c r="B113" s="99"/>
      <c r="C113" s="70" t="s">
        <v>194</v>
      </c>
      <c r="D113" s="63" t="s">
        <v>274</v>
      </c>
      <c r="E113" s="56"/>
      <c r="F113" s="77"/>
      <c r="G113" s="63">
        <f>HLOOKUP(D113,S113:$Y$221,ROWS(S113:$Y$221),FALSE)</f>
        <v>0</v>
      </c>
      <c r="H113" s="67">
        <v>6</v>
      </c>
      <c r="I113" s="63">
        <f>G113*H113</f>
        <v>0</v>
      </c>
      <c r="J113" s="71"/>
      <c r="K113" s="63" t="s">
        <v>274</v>
      </c>
      <c r="L113" s="63" t="s">
        <v>286</v>
      </c>
      <c r="M113" s="63" t="s">
        <v>287</v>
      </c>
      <c r="N113" s="63" t="s">
        <v>195</v>
      </c>
      <c r="O113" s="71"/>
      <c r="P113" s="71"/>
      <c r="S113" s="60" t="str">
        <f>K113</f>
        <v>Linéiques pris en compte, valeurs ok</v>
      </c>
      <c r="T113" s="60"/>
      <c r="U113" s="60" t="str">
        <f>L113</f>
        <v>Oubli de 1 catégorie, ou 1 catégorie sous-estimée (&gt;20%)</v>
      </c>
      <c r="V113" s="60"/>
      <c r="W113" s="60" t="str">
        <f>M113</f>
        <v>Oubli de 2 catégories, ou 2 catégories sous-estimées (&gt;20%)</v>
      </c>
      <c r="X113" s="60"/>
      <c r="Y113" s="60" t="str">
        <f>N113</f>
        <v>Aucun linéique pris en compte</v>
      </c>
    </row>
    <row r="114" spans="2:25" ht="30" customHeight="1" x14ac:dyDescent="0.25">
      <c r="B114" s="81"/>
      <c r="C114" s="70" t="s">
        <v>196</v>
      </c>
      <c r="D114" s="63" t="s">
        <v>272</v>
      </c>
      <c r="E114" s="56"/>
      <c r="F114" s="77"/>
      <c r="G114" s="63">
        <f>HLOOKUP(D114,S114:$Y$221,ROWS(S114:$Y$221),FALSE)</f>
        <v>0</v>
      </c>
      <c r="H114" s="67">
        <v>4</v>
      </c>
      <c r="I114" s="63">
        <f>G114*H114</f>
        <v>0</v>
      </c>
      <c r="J114" s="71"/>
      <c r="K114" s="63" t="s">
        <v>424</v>
      </c>
      <c r="L114" s="63" t="s">
        <v>422</v>
      </c>
      <c r="M114" s="63" t="s">
        <v>423</v>
      </c>
      <c r="N114" s="63" t="s">
        <v>271</v>
      </c>
      <c r="O114" s="71"/>
      <c r="P114" s="71"/>
      <c r="S114" s="60" t="str">
        <f>K114</f>
        <v>Saisie conforme ou erreur ≤ 5%</v>
      </c>
      <c r="T114" s="60"/>
      <c r="U114" s="60" t="str">
        <f>L114</f>
        <v>5% &lt; Erreur ≤ 10%</v>
      </c>
      <c r="V114" s="60"/>
      <c r="W114" s="60" t="str">
        <f>M114</f>
        <v>10% &lt; Erreur ≤ 20%</v>
      </c>
      <c r="X114" s="60"/>
      <c r="Y114" s="60" t="str">
        <f>N114</f>
        <v>Erreur &gt;20%</v>
      </c>
    </row>
    <row r="115" spans="2:25" ht="30" customHeight="1" x14ac:dyDescent="0.25">
      <c r="B115" s="71"/>
      <c r="C115" s="71"/>
      <c r="D115" s="71"/>
      <c r="E115" s="71"/>
      <c r="F115" s="77"/>
      <c r="G115" s="71"/>
      <c r="H115" s="84"/>
      <c r="I115" s="71"/>
      <c r="J115" s="71"/>
      <c r="K115" s="100"/>
      <c r="L115" s="100"/>
      <c r="M115" s="100"/>
      <c r="N115" s="100"/>
      <c r="O115" s="100"/>
      <c r="P115" s="100"/>
      <c r="Q115" s="57"/>
      <c r="S115" s="60"/>
      <c r="T115" s="60"/>
      <c r="U115" s="60"/>
      <c r="V115" s="60"/>
      <c r="W115" s="60"/>
      <c r="X115" s="60"/>
      <c r="Y115" s="60"/>
    </row>
    <row r="116" spans="2:25" ht="30" customHeight="1" x14ac:dyDescent="0.25">
      <c r="B116" s="29" t="s">
        <v>26</v>
      </c>
      <c r="C116" s="30"/>
      <c r="D116" s="11" t="s">
        <v>25</v>
      </c>
      <c r="E116" s="11" t="s">
        <v>67</v>
      </c>
      <c r="F116" s="71"/>
      <c r="G116" s="71"/>
      <c r="H116" s="84"/>
      <c r="I116" s="71"/>
      <c r="J116" s="71"/>
      <c r="K116" s="71"/>
      <c r="L116" s="71"/>
      <c r="M116" s="71"/>
      <c r="N116" s="71"/>
      <c r="O116" s="71"/>
      <c r="P116" s="71"/>
    </row>
    <row r="117" spans="2:25" ht="30" customHeight="1" x14ac:dyDescent="0.25">
      <c r="B117" s="87" t="s">
        <v>94</v>
      </c>
      <c r="C117" s="88"/>
      <c r="D117" s="89"/>
      <c r="E117" s="89"/>
      <c r="F117" s="71"/>
      <c r="G117" s="91"/>
      <c r="H117" s="122"/>
      <c r="I117" s="91"/>
      <c r="J117" s="71"/>
      <c r="K117" s="71"/>
      <c r="L117" s="71"/>
      <c r="M117" s="71"/>
      <c r="N117" s="71"/>
      <c r="O117" s="71"/>
      <c r="P117" s="71"/>
      <c r="S117" s="60"/>
      <c r="T117" s="60"/>
      <c r="U117" s="60"/>
      <c r="V117" s="60"/>
      <c r="W117" s="60"/>
      <c r="X117" s="60"/>
      <c r="Y117" s="60"/>
    </row>
    <row r="118" spans="2:25" ht="30" customHeight="1" x14ac:dyDescent="0.25">
      <c r="B118" s="35" t="s">
        <v>75</v>
      </c>
      <c r="C118" s="23" t="s">
        <v>76</v>
      </c>
      <c r="D118" s="63" t="s">
        <v>77</v>
      </c>
      <c r="E118" s="63"/>
      <c r="F118" s="71"/>
      <c r="G118" s="63">
        <f>HLOOKUP(D118,S118:$Y$221,ROWS(S118:$Y$221),FALSE)</f>
        <v>0</v>
      </c>
      <c r="H118" s="67">
        <v>15</v>
      </c>
      <c r="I118" s="63">
        <f>G118*H118</f>
        <v>0</v>
      </c>
      <c r="J118" s="71"/>
      <c r="K118" s="63" t="s">
        <v>77</v>
      </c>
      <c r="L118" s="63" t="s">
        <v>216</v>
      </c>
      <c r="M118" s="63" t="s">
        <v>121</v>
      </c>
      <c r="N118" s="63" t="s">
        <v>78</v>
      </c>
      <c r="O118" s="71"/>
      <c r="P118" s="71"/>
      <c r="S118" s="60" t="str">
        <f>K118</f>
        <v>Concordance entre rapport et étude thermique</v>
      </c>
      <c r="T118" s="60"/>
      <c r="U118" s="60"/>
      <c r="V118" s="60" t="str">
        <f>L118</f>
        <v>Incohérence sur le type d'émetteurs</v>
      </c>
      <c r="W118" s="60" t="str">
        <f>M118</f>
        <v>Système saisonnier non pris en compte</v>
      </c>
      <c r="X118" s="60"/>
      <c r="Y118" s="60" t="str">
        <f>N118</f>
        <v>Incohérence entre rapport et étude thermique</v>
      </c>
    </row>
    <row r="119" spans="2:25" ht="48" customHeight="1" x14ac:dyDescent="0.25">
      <c r="B119" s="44" t="s">
        <v>8</v>
      </c>
      <c r="C119" s="23" t="s">
        <v>470</v>
      </c>
      <c r="D119" s="95" t="s">
        <v>81</v>
      </c>
      <c r="E119" s="56"/>
      <c r="F119" s="77"/>
      <c r="G119" s="63">
        <f>HLOOKUP(D119,S119:$Y$221,ROWS(S119:$Y$221),FALSE)</f>
        <v>0</v>
      </c>
      <c r="H119" s="67">
        <v>10</v>
      </c>
      <c r="I119" s="63">
        <f>G119*H119</f>
        <v>0</v>
      </c>
      <c r="J119" s="71"/>
      <c r="K119" s="63" t="s">
        <v>81</v>
      </c>
      <c r="L119" s="63" t="s">
        <v>471</v>
      </c>
      <c r="M119" s="63" t="s">
        <v>422</v>
      </c>
      <c r="N119" s="63" t="s">
        <v>423</v>
      </c>
      <c r="O119" s="63" t="s">
        <v>271</v>
      </c>
      <c r="P119" s="71"/>
      <c r="S119" s="60" t="str">
        <f>K119</f>
        <v>Saisie conforme ou valeurs retenues pénalisantes</v>
      </c>
      <c r="T119" s="60" t="str">
        <f>L119</f>
        <v>Erreur ≤ 5%</v>
      </c>
      <c r="U119" s="60"/>
      <c r="V119" s="60" t="str">
        <f>M119</f>
        <v>5% &lt; Erreur ≤ 10%</v>
      </c>
      <c r="W119" s="60"/>
      <c r="X119" s="60" t="str">
        <f>N119</f>
        <v>10% &lt; Erreur ≤ 20%</v>
      </c>
      <c r="Y119" s="60" t="str">
        <f>O119</f>
        <v>Erreur &gt;20%</v>
      </c>
    </row>
    <row r="120" spans="2:25" ht="30" customHeight="1" x14ac:dyDescent="0.25">
      <c r="B120" s="36"/>
      <c r="C120" s="39" t="s">
        <v>239</v>
      </c>
      <c r="D120" s="37"/>
      <c r="E120" s="63"/>
      <c r="F120" s="71"/>
      <c r="G120" s="63"/>
      <c r="H120" s="67"/>
      <c r="I120" s="67"/>
      <c r="J120" s="71"/>
      <c r="K120" s="63"/>
      <c r="L120" s="63"/>
      <c r="M120" s="71"/>
      <c r="N120" s="71"/>
      <c r="O120" s="71"/>
      <c r="P120" s="71"/>
      <c r="S120" s="60"/>
      <c r="T120" s="60"/>
      <c r="U120" s="60"/>
      <c r="V120" s="60"/>
      <c r="W120" s="60"/>
      <c r="X120" s="60"/>
      <c r="Y120" s="60"/>
    </row>
    <row r="121" spans="2:25" ht="30" customHeight="1" x14ac:dyDescent="0.25">
      <c r="B121" s="36"/>
      <c r="C121" s="39" t="s">
        <v>240</v>
      </c>
      <c r="D121" s="37"/>
      <c r="E121" s="63"/>
      <c r="F121" s="71"/>
      <c r="G121" s="63"/>
      <c r="H121" s="67"/>
      <c r="I121" s="67"/>
      <c r="J121" s="71"/>
      <c r="K121" s="63"/>
      <c r="L121" s="63"/>
      <c r="M121" s="71"/>
      <c r="N121" s="71"/>
      <c r="O121" s="71"/>
      <c r="P121" s="71"/>
      <c r="S121" s="60"/>
      <c r="T121" s="60"/>
      <c r="U121" s="60"/>
      <c r="V121" s="60"/>
      <c r="W121" s="60"/>
      <c r="X121" s="60"/>
      <c r="Y121" s="60"/>
    </row>
    <row r="122" spans="2:25" ht="30" customHeight="1" x14ac:dyDescent="0.25">
      <c r="B122" s="36"/>
      <c r="C122" s="40" t="s">
        <v>249</v>
      </c>
      <c r="D122" s="82" t="e">
        <f>IF(D121&gt;D120,"Valeur retenue pénalisante",(D120-D121)/D121)</f>
        <v>#DIV/0!</v>
      </c>
      <c r="E122" s="63"/>
      <c r="F122" s="71"/>
      <c r="G122" s="63"/>
      <c r="H122" s="67"/>
      <c r="I122" s="67"/>
      <c r="J122" s="71"/>
      <c r="K122" s="63"/>
      <c r="L122" s="63"/>
      <c r="M122" s="71"/>
      <c r="N122" s="71"/>
      <c r="O122" s="71"/>
      <c r="P122" s="71"/>
      <c r="S122" s="60"/>
      <c r="T122" s="60"/>
      <c r="U122" s="60"/>
      <c r="V122" s="60"/>
      <c r="W122" s="60"/>
      <c r="X122" s="60"/>
      <c r="Y122" s="60"/>
    </row>
    <row r="123" spans="2:25" ht="30" customHeight="1" x14ac:dyDescent="0.25">
      <c r="B123" s="22"/>
      <c r="C123" s="101" t="s">
        <v>82</v>
      </c>
      <c r="D123" s="63" t="s">
        <v>65</v>
      </c>
      <c r="E123" s="56"/>
      <c r="F123" s="77"/>
      <c r="G123" s="63">
        <f>HLOOKUP(D123,S123:$Y$221,ROWS(S123:$Y$221),FALSE)</f>
        <v>0</v>
      </c>
      <c r="H123" s="67">
        <v>10</v>
      </c>
      <c r="I123" s="63">
        <f t="shared" ref="I123:I137" si="24">G123*H123</f>
        <v>0</v>
      </c>
      <c r="J123" s="71"/>
      <c r="K123" s="63" t="s">
        <v>65</v>
      </c>
      <c r="L123" s="63" t="s">
        <v>85</v>
      </c>
      <c r="M123" s="63" t="s">
        <v>83</v>
      </c>
      <c r="N123" s="63" t="s">
        <v>84</v>
      </c>
      <c r="O123" s="71"/>
      <c r="P123" s="71"/>
      <c r="S123" s="60" t="str">
        <f t="shared" ref="S123:S137" si="25">K123</f>
        <v>Saisie conforme</v>
      </c>
      <c r="T123" s="60"/>
      <c r="U123" s="60" t="str">
        <f>L123</f>
        <v>Performance retenue certifiée au lieu de justifiée</v>
      </c>
      <c r="V123" s="60"/>
      <c r="W123" s="60"/>
      <c r="X123" s="60" t="str">
        <f>M123</f>
        <v>Performance retenue justifiée sans justificatif</v>
      </c>
      <c r="Y123" s="60" t="str">
        <f>N123</f>
        <v>Performance retenue certifiée sans certificat</v>
      </c>
    </row>
    <row r="124" spans="2:25" ht="30" customHeight="1" x14ac:dyDescent="0.25">
      <c r="B124" s="22"/>
      <c r="C124" s="34" t="s">
        <v>30</v>
      </c>
      <c r="D124" s="63" t="s">
        <v>31</v>
      </c>
      <c r="E124" s="56"/>
      <c r="F124" s="77"/>
      <c r="G124" s="63">
        <f>HLOOKUP(D124,S124:$Y$221,ROWS(S124:$Y$221),FALSE)</f>
        <v>0</v>
      </c>
      <c r="H124" s="67">
        <v>5</v>
      </c>
      <c r="I124" s="63">
        <f t="shared" si="24"/>
        <v>0</v>
      </c>
      <c r="J124" s="71"/>
      <c r="K124" s="102" t="s">
        <v>31</v>
      </c>
      <c r="L124" s="63" t="s">
        <v>87</v>
      </c>
      <c r="M124" s="71"/>
      <c r="N124" s="71"/>
      <c r="O124" s="71"/>
      <c r="P124" s="71"/>
      <c r="S124" s="61" t="str">
        <f t="shared" si="25"/>
        <v>-</v>
      </c>
      <c r="T124" s="60"/>
      <c r="U124" s="60"/>
      <c r="V124" s="60"/>
      <c r="W124" s="60"/>
      <c r="X124" s="60"/>
      <c r="Y124" s="60" t="str">
        <f>L124</f>
        <v>Sonde de température extérieure saisie sans justificatif</v>
      </c>
    </row>
    <row r="125" spans="2:25" ht="30" customHeight="1" x14ac:dyDescent="0.25">
      <c r="B125" s="103"/>
      <c r="C125" s="34" t="s">
        <v>43</v>
      </c>
      <c r="D125" s="102" t="s">
        <v>31</v>
      </c>
      <c r="E125" s="56"/>
      <c r="F125" s="77"/>
      <c r="G125" s="63">
        <f>HLOOKUP(D125,S125:$Y$221,ROWS(S125:$Y$221),FALSE)</f>
        <v>0</v>
      </c>
      <c r="H125" s="67">
        <v>5</v>
      </c>
      <c r="I125" s="63">
        <f t="shared" si="24"/>
        <v>0</v>
      </c>
      <c r="J125" s="71"/>
      <c r="K125" s="102" t="s">
        <v>31</v>
      </c>
      <c r="L125" s="63" t="s">
        <v>86</v>
      </c>
      <c r="M125" s="71"/>
      <c r="N125" s="71"/>
      <c r="O125" s="71"/>
      <c r="P125" s="71"/>
      <c r="S125" s="61" t="str">
        <f t="shared" si="25"/>
        <v>-</v>
      </c>
      <c r="T125" s="60"/>
      <c r="U125" s="60"/>
      <c r="V125" s="60"/>
      <c r="W125" s="60"/>
      <c r="X125" s="60"/>
      <c r="Y125" s="60" t="str">
        <f>L125</f>
        <v>Saisie en volume chauffé au lieu de hors volume chauffé</v>
      </c>
    </row>
    <row r="126" spans="2:25" ht="30" customHeight="1" x14ac:dyDescent="0.25">
      <c r="B126" s="22" t="s">
        <v>9</v>
      </c>
      <c r="C126" s="34" t="s">
        <v>88</v>
      </c>
      <c r="D126" s="104" t="s">
        <v>363</v>
      </c>
      <c r="E126" s="56"/>
      <c r="F126" s="77"/>
      <c r="G126" s="63">
        <f>HLOOKUP(D126,S126:$Y$221,ROWS(S126:$Y$221),FALSE)</f>
        <v>0</v>
      </c>
      <c r="H126" s="67">
        <v>10</v>
      </c>
      <c r="I126" s="63">
        <f t="shared" si="24"/>
        <v>0</v>
      </c>
      <c r="J126" s="71"/>
      <c r="K126" s="102" t="s">
        <v>472</v>
      </c>
      <c r="L126" s="63" t="s">
        <v>473</v>
      </c>
      <c r="M126" s="63" t="s">
        <v>474</v>
      </c>
      <c r="N126" s="71"/>
      <c r="O126" s="71"/>
      <c r="P126" s="71"/>
      <c r="S126" s="61" t="str">
        <f t="shared" si="25"/>
        <v>Saisie cohérente (écart ≤ 5%) ou 1 seule émission</v>
      </c>
      <c r="T126" s="60"/>
      <c r="U126" s="60"/>
      <c r="V126" s="60" t="str">
        <f>L126</f>
        <v>Saisie incohérente : si émissions multiples dans un même groupe - 5% &lt; écart ≤ 10%)</v>
      </c>
      <c r="W126" s="60"/>
      <c r="X126" s="60"/>
      <c r="Y126" s="60" t="str">
        <f>M126</f>
        <v>Saisie incohérente : si émissions multiples dans un même groupe - écart &gt; 10%)</v>
      </c>
    </row>
    <row r="127" spans="2:25" ht="30" customHeight="1" x14ac:dyDescent="0.25">
      <c r="B127" s="73"/>
      <c r="C127" s="72" t="s">
        <v>19</v>
      </c>
      <c r="D127" s="67" t="s">
        <v>104</v>
      </c>
      <c r="E127" s="56"/>
      <c r="F127" s="77"/>
      <c r="G127" s="63">
        <f>HLOOKUP(D127,S127:$Y$221,ROWS(S127:$Y$221),FALSE)</f>
        <v>0</v>
      </c>
      <c r="H127" s="67">
        <v>10</v>
      </c>
      <c r="I127" s="63">
        <f t="shared" si="24"/>
        <v>0</v>
      </c>
      <c r="J127" s="71"/>
      <c r="K127" s="63" t="s">
        <v>104</v>
      </c>
      <c r="L127" s="63" t="s">
        <v>364</v>
      </c>
      <c r="M127" s="63" t="s">
        <v>365</v>
      </c>
      <c r="N127" s="63" t="s">
        <v>366</v>
      </c>
      <c r="O127" s="71"/>
      <c r="P127" s="71"/>
      <c r="S127" s="60" t="str">
        <f t="shared" si="25"/>
        <v>Saisie conforme ou valeur retenue pénalisante</v>
      </c>
      <c r="T127" s="60"/>
      <c r="U127" s="60" t="str">
        <f>L127</f>
        <v>Chauffage : retenu classe A au lieu de B3 ou classe B au lieu de C</v>
      </c>
      <c r="V127" s="60"/>
      <c r="W127" s="60" t="str">
        <f>M127</f>
        <v>Chauffage : retenu classe A au lieu de C</v>
      </c>
      <c r="X127" s="60"/>
      <c r="Y127" s="60" t="str">
        <f>N127</f>
        <v>Erreur sur la hauteur de local (hors classes A et B1 en chauffage et hors classe C en refroidissement )</v>
      </c>
    </row>
    <row r="128" spans="2:25" ht="30" customHeight="1" x14ac:dyDescent="0.25">
      <c r="B128" s="22"/>
      <c r="C128" s="72" t="s">
        <v>20</v>
      </c>
      <c r="D128" s="67" t="s">
        <v>104</v>
      </c>
      <c r="E128" s="56"/>
      <c r="F128" s="77"/>
      <c r="G128" s="63">
        <f>HLOOKUP(D128,S128:$Y$221,ROWS(S128:$Y$221),FALSE)</f>
        <v>0</v>
      </c>
      <c r="H128" s="67">
        <v>20</v>
      </c>
      <c r="I128" s="63">
        <f t="shared" si="24"/>
        <v>0</v>
      </c>
      <c r="J128" s="71"/>
      <c r="K128" s="63" t="s">
        <v>104</v>
      </c>
      <c r="L128" s="71" t="s">
        <v>405</v>
      </c>
      <c r="M128" s="63" t="s">
        <v>475</v>
      </c>
      <c r="N128" s="63" t="s">
        <v>275</v>
      </c>
      <c r="O128" s="63" t="s">
        <v>476</v>
      </c>
      <c r="P128" s="63" t="s">
        <v>89</v>
      </c>
      <c r="Q128" s="3" t="s">
        <v>90</v>
      </c>
      <c r="S128" s="60" t="str">
        <f t="shared" si="25"/>
        <v>Saisie conforme ou valeur retenue pénalisante</v>
      </c>
      <c r="T128" s="60" t="str">
        <f>L128</f>
        <v>Prise en compte de détecteurs de présence sans justificatif (delta VT=0,15K), ou variation temporelle certifiée &lt; 0,2K émetteurs effet joule direct</v>
      </c>
      <c r="U128" s="60" t="str">
        <f t="shared" ref="U128:X128" si="26">M128</f>
        <v>Erreur sur S &lt; 20% de la surface totale ou erreur ≤ 0,2K</v>
      </c>
      <c r="V128" s="60" t="str">
        <f t="shared" si="26"/>
        <v>Régulation certifiée au lieu de justifiée ou robinets thermostatiques avec VT≥0,4K sans justificatif</v>
      </c>
      <c r="W128" s="60" t="str">
        <f t="shared" si="26"/>
        <v>Erreur &gt; 0,2K ou variation temporelle certifiée &lt; 0,4K hors émetteurs effet joule direct</v>
      </c>
      <c r="X128" s="60" t="str">
        <f t="shared" si="26"/>
        <v>Régulation justifiée sans justificatif</v>
      </c>
      <c r="Y128" s="60" t="str">
        <f>Q128</f>
        <v>Régulation certifiée sans justificatif</v>
      </c>
    </row>
    <row r="129" spans="2:25" ht="30" customHeight="1" x14ac:dyDescent="0.25">
      <c r="B129" s="22"/>
      <c r="C129" s="72" t="s">
        <v>91</v>
      </c>
      <c r="D129" s="67" t="s">
        <v>150</v>
      </c>
      <c r="E129" s="56"/>
      <c r="F129" s="77"/>
      <c r="G129" s="63">
        <f>HLOOKUP(D129,S129:$Y$221,ROWS(S129:$Y$221),FALSE)</f>
        <v>0</v>
      </c>
      <c r="H129" s="67">
        <v>5</v>
      </c>
      <c r="I129" s="63">
        <f t="shared" si="24"/>
        <v>0</v>
      </c>
      <c r="J129" s="71"/>
      <c r="K129" s="63" t="s">
        <v>150</v>
      </c>
      <c r="L129" s="63" t="s">
        <v>477</v>
      </c>
      <c r="M129" s="63" t="s">
        <v>478</v>
      </c>
      <c r="N129" s="63" t="s">
        <v>479</v>
      </c>
      <c r="O129" s="63" t="s">
        <v>103</v>
      </c>
      <c r="P129" s="71"/>
      <c r="S129" s="60" t="str">
        <f t="shared" si="25"/>
        <v>Saisie conforme, sans objet ou valeur retenue pénalisante</v>
      </c>
      <c r="T129" s="60" t="str">
        <f>L129</f>
        <v>Erreur de calcul et pertes ≤ 3%</v>
      </c>
      <c r="U129" s="60"/>
      <c r="V129" s="60" t="str">
        <f>M129</f>
        <v>Erreur de calcul et pertes ≤ 2%</v>
      </c>
      <c r="W129" s="60"/>
      <c r="X129" s="60" t="str">
        <f>N129</f>
        <v>Erreur de calcul et pertes ≤ 1%</v>
      </c>
      <c r="Y129" s="60" t="str">
        <f>O129</f>
        <v>Non prises en compte</v>
      </c>
    </row>
    <row r="130" spans="2:25" ht="30" customHeight="1" x14ac:dyDescent="0.25">
      <c r="B130" s="22"/>
      <c r="C130" s="72" t="s">
        <v>48</v>
      </c>
      <c r="D130" s="67" t="s">
        <v>150</v>
      </c>
      <c r="E130" s="56"/>
      <c r="F130" s="77"/>
      <c r="G130" s="63">
        <f>HLOOKUP(D130,S130:$Y$221,ROWS(S130:$Y$221),FALSE)</f>
        <v>0</v>
      </c>
      <c r="H130" s="67">
        <v>20</v>
      </c>
      <c r="I130" s="63">
        <f t="shared" si="24"/>
        <v>0</v>
      </c>
      <c r="J130" s="71"/>
      <c r="K130" s="63" t="s">
        <v>150</v>
      </c>
      <c r="L130" s="63" t="s">
        <v>106</v>
      </c>
      <c r="M130" s="63" t="s">
        <v>218</v>
      </c>
      <c r="N130" s="63" t="s">
        <v>107</v>
      </c>
      <c r="O130" s="95" t="s">
        <v>219</v>
      </c>
      <c r="P130" s="63" t="s">
        <v>108</v>
      </c>
      <c r="Q130" s="18" t="s">
        <v>105</v>
      </c>
      <c r="S130" s="60" t="str">
        <f t="shared" si="25"/>
        <v>Saisie conforme, sans objet ou valeur retenue pénalisante</v>
      </c>
      <c r="T130" s="60" t="str">
        <f>L130</f>
        <v>Valeur non justifiée ou non stipulée rapport, P&gt;1,5W/m² en petite vitesse</v>
      </c>
      <c r="U130" s="60" t="str">
        <f>M130</f>
        <v>Ecart de moins de 50% sur la valeur saisie rapport</v>
      </c>
      <c r="V130" s="60" t="str">
        <f>N130</f>
        <v>Valeur non justifiée ou non stipulée rapport, P&lt;1,5W/m² en petite vitesse</v>
      </c>
      <c r="W130" s="60" t="str">
        <f>O130</f>
        <v>Ecart de plus de 50% sur la valeur saisie rapport</v>
      </c>
      <c r="X130" s="60" t="str">
        <f>P130</f>
        <v>Valeur non justifiée ou non stipulée rapport, P&lt;1W/m² en petite vitesse</v>
      </c>
      <c r="Y130" s="60" t="str">
        <f>Q130</f>
        <v>Ventilateurs non pris en compte</v>
      </c>
    </row>
    <row r="131" spans="2:25" ht="30" customHeight="1" x14ac:dyDescent="0.25">
      <c r="B131" s="22"/>
      <c r="C131" s="72" t="s">
        <v>21</v>
      </c>
      <c r="D131" s="67" t="s">
        <v>150</v>
      </c>
      <c r="E131" s="56"/>
      <c r="F131" s="77"/>
      <c r="G131" s="63">
        <f>HLOOKUP(D131,S131:$Y$221,ROWS(S131:$Y$221),FALSE)</f>
        <v>0</v>
      </c>
      <c r="H131" s="67">
        <v>15</v>
      </c>
      <c r="I131" s="63">
        <f t="shared" si="24"/>
        <v>0</v>
      </c>
      <c r="J131" s="71"/>
      <c r="K131" s="63" t="s">
        <v>150</v>
      </c>
      <c r="L131" s="63" t="s">
        <v>305</v>
      </c>
      <c r="M131" s="63" t="s">
        <v>307</v>
      </c>
      <c r="N131" s="63" t="s">
        <v>306</v>
      </c>
      <c r="O131" s="71"/>
      <c r="P131" s="71"/>
      <c r="S131" s="60" t="str">
        <f t="shared" si="25"/>
        <v>Saisie conforme, sans objet ou valeur retenue pénalisante</v>
      </c>
      <c r="T131" s="60"/>
      <c r="U131" s="60" t="str">
        <f>L131</f>
        <v>Régulation automatique, fonctionnement permanent des ventilateurs, sans justificatif</v>
      </c>
      <c r="V131" s="60"/>
      <c r="W131" s="60" t="str">
        <f>M131</f>
        <v>Régulation automatique, arrêt possible des ventilateurs au lieu de fonctionnement permanent</v>
      </c>
      <c r="X131" s="60"/>
      <c r="Y131" s="60" t="str">
        <f>N131</f>
        <v>Régulation automatique, arrêt possible des ventilateurs, sans justificatif</v>
      </c>
    </row>
    <row r="132" spans="2:25" ht="30" customHeight="1" x14ac:dyDescent="0.25">
      <c r="B132" s="44" t="s">
        <v>92</v>
      </c>
      <c r="C132" s="72" t="s">
        <v>95</v>
      </c>
      <c r="D132" s="67" t="s">
        <v>31</v>
      </c>
      <c r="E132" s="56"/>
      <c r="F132" s="77"/>
      <c r="G132" s="63">
        <f>HLOOKUP(D132,S132:$Y$221,ROWS(S132:$Y$221),FALSE)</f>
        <v>0</v>
      </c>
      <c r="H132" s="67">
        <v>10</v>
      </c>
      <c r="I132" s="63">
        <f t="shared" si="24"/>
        <v>0</v>
      </c>
      <c r="J132" s="71"/>
      <c r="K132" s="102" t="s">
        <v>31</v>
      </c>
      <c r="L132" s="63" t="s">
        <v>253</v>
      </c>
      <c r="M132" s="63" t="s">
        <v>255</v>
      </c>
      <c r="N132" s="63" t="s">
        <v>110</v>
      </c>
      <c r="O132" s="95" t="s">
        <v>109</v>
      </c>
      <c r="P132" s="71"/>
      <c r="S132" s="60" t="str">
        <f t="shared" si="25"/>
        <v>-</v>
      </c>
      <c r="T132" s="60"/>
      <c r="U132" s="60" t="str">
        <f>L132</f>
        <v>Longueur volume chauffé &lt; 0,24 x surface desservie sans justificatif</v>
      </c>
      <c r="V132" s="60"/>
      <c r="W132" s="60" t="str">
        <f>M132</f>
        <v>Longueur volume chauffé &lt; 0,08 x surface desservie sans justificatif</v>
      </c>
      <c r="X132" s="60" t="str">
        <f>N132</f>
        <v>Longueur de distribution du groupe hors volume chauffé non saisie</v>
      </c>
      <c r="Y132" s="60" t="str">
        <f>O132</f>
        <v>Réseau hydraulique mais aucune longueur saisie</v>
      </c>
    </row>
    <row r="133" spans="2:25" ht="30" customHeight="1" x14ac:dyDescent="0.25">
      <c r="B133" s="22"/>
      <c r="C133" s="72" t="s">
        <v>96</v>
      </c>
      <c r="D133" s="67" t="s">
        <v>31</v>
      </c>
      <c r="E133" s="56"/>
      <c r="F133" s="77"/>
      <c r="G133" s="63">
        <f>HLOOKUP(D133,S133:$Y$221,ROWS(S133:$Y$221),FALSE)</f>
        <v>0</v>
      </c>
      <c r="H133" s="67">
        <v>10</v>
      </c>
      <c r="I133" s="63">
        <f t="shared" si="24"/>
        <v>0</v>
      </c>
      <c r="J133" s="71"/>
      <c r="K133" s="102" t="s">
        <v>31</v>
      </c>
      <c r="L133" s="63" t="s">
        <v>113</v>
      </c>
      <c r="M133" s="63" t="s">
        <v>112</v>
      </c>
      <c r="N133" s="71"/>
      <c r="O133" s="71"/>
      <c r="P133" s="71"/>
      <c r="S133" s="60" t="str">
        <f t="shared" si="25"/>
        <v>-</v>
      </c>
      <c r="T133" s="60" t="str">
        <f>L133</f>
        <v>Valeur non justifiée ou non stipulée rapport</v>
      </c>
      <c r="U133" s="60"/>
      <c r="V133" s="60"/>
      <c r="W133" s="60"/>
      <c r="X133" s="60"/>
      <c r="Y133" s="60" t="str">
        <f>M133</f>
        <v>Réseau hydraulique - circulateur non saisi en l'absence de réseau intergroupe</v>
      </c>
    </row>
    <row r="134" spans="2:25" ht="30" customHeight="1" x14ac:dyDescent="0.25">
      <c r="B134" s="103"/>
      <c r="C134" s="72" t="s">
        <v>114</v>
      </c>
      <c r="D134" s="67" t="s">
        <v>104</v>
      </c>
      <c r="E134" s="56"/>
      <c r="F134" s="77"/>
      <c r="G134" s="63">
        <f>HLOOKUP(D134,S134:$Y$221,ROWS(S134:$Y$221),FALSE)</f>
        <v>0</v>
      </c>
      <c r="H134" s="67">
        <v>5</v>
      </c>
      <c r="I134" s="63">
        <f t="shared" si="24"/>
        <v>0</v>
      </c>
      <c r="J134" s="71"/>
      <c r="K134" s="63" t="s">
        <v>104</v>
      </c>
      <c r="L134" s="63" t="s">
        <v>480</v>
      </c>
      <c r="M134" s="63" t="s">
        <v>481</v>
      </c>
      <c r="N134" s="63" t="s">
        <v>482</v>
      </c>
      <c r="O134" s="71"/>
      <c r="P134" s="71"/>
      <c r="S134" s="60" t="str">
        <f t="shared" si="25"/>
        <v>Saisie conforme ou valeur retenue pénalisante</v>
      </c>
      <c r="T134" s="60"/>
      <c r="U134" s="60" t="str">
        <f>L134</f>
        <v>Non stipulé rapport, classe ≥ 1 en volume chauffé</v>
      </c>
      <c r="V134" s="60"/>
      <c r="W134" s="60" t="str">
        <f>M134</f>
        <v>Non stipulé rapport, classe ≥ 2 hors volume chauffé</v>
      </c>
      <c r="X134" s="60"/>
      <c r="Y134" s="60" t="str">
        <f>N134</f>
        <v>Non stipulé rapport, classe ≥ 1 en volume chauffé ET classe ≥ 2 hors volume chauffé</v>
      </c>
    </row>
    <row r="135" spans="2:25" ht="30" customHeight="1" x14ac:dyDescent="0.25">
      <c r="B135" s="44" t="s">
        <v>93</v>
      </c>
      <c r="C135" s="72" t="s">
        <v>95</v>
      </c>
      <c r="D135" s="67" t="s">
        <v>31</v>
      </c>
      <c r="E135" s="56"/>
      <c r="F135" s="77"/>
      <c r="G135" s="63">
        <f>HLOOKUP(D135,S135:$Y$221,ROWS(S135:$Y$221),FALSE)</f>
        <v>0</v>
      </c>
      <c r="H135" s="67">
        <v>5</v>
      </c>
      <c r="I135" s="63">
        <f t="shared" si="24"/>
        <v>0</v>
      </c>
      <c r="J135" s="71"/>
      <c r="K135" s="105" t="s">
        <v>31</v>
      </c>
      <c r="L135" s="81" t="s">
        <v>115</v>
      </c>
      <c r="M135" s="63" t="s">
        <v>116</v>
      </c>
      <c r="N135" s="71"/>
      <c r="O135" s="71"/>
      <c r="P135" s="71"/>
      <c r="S135" s="60" t="str">
        <f t="shared" si="25"/>
        <v>-</v>
      </c>
      <c r="T135" s="60"/>
      <c r="U135" s="60"/>
      <c r="V135" s="60"/>
      <c r="W135" s="60"/>
      <c r="X135" s="60" t="str">
        <f>L135</f>
        <v>Longueur de distribution intergroupe hors volume chauffé non saisie</v>
      </c>
      <c r="Y135" s="60" t="str">
        <f>M135</f>
        <v>Réseau intergroupe présent mais non renseigné dans l'étude</v>
      </c>
    </row>
    <row r="136" spans="2:25" ht="30" customHeight="1" x14ac:dyDescent="0.25">
      <c r="B136" s="22"/>
      <c r="C136" s="72" t="s">
        <v>96</v>
      </c>
      <c r="D136" s="67" t="s">
        <v>31</v>
      </c>
      <c r="E136" s="56"/>
      <c r="F136" s="77"/>
      <c r="G136" s="63">
        <f>HLOOKUP(D136,S136:$Y$221,ROWS(S136:$Y$221),FALSE)</f>
        <v>0</v>
      </c>
      <c r="H136" s="67">
        <v>5</v>
      </c>
      <c r="I136" s="63">
        <f t="shared" si="24"/>
        <v>0</v>
      </c>
      <c r="J136" s="71"/>
      <c r="K136" s="102" t="s">
        <v>31</v>
      </c>
      <c r="L136" s="63" t="s">
        <v>117</v>
      </c>
      <c r="M136" s="71"/>
      <c r="N136" s="71"/>
      <c r="O136" s="71"/>
      <c r="P136" s="71"/>
      <c r="S136" s="60" t="str">
        <f t="shared" si="25"/>
        <v>-</v>
      </c>
      <c r="T136" s="60"/>
      <c r="U136" s="60"/>
      <c r="V136" s="60"/>
      <c r="W136" s="60"/>
      <c r="X136" s="60"/>
      <c r="Y136" s="60" t="str">
        <f>L136</f>
        <v>Circulateur non pris en compte</v>
      </c>
    </row>
    <row r="137" spans="2:25" ht="30" customHeight="1" x14ac:dyDescent="0.25">
      <c r="B137" s="106"/>
      <c r="C137" s="72" t="s">
        <v>114</v>
      </c>
      <c r="D137" s="67" t="s">
        <v>104</v>
      </c>
      <c r="E137" s="56"/>
      <c r="F137" s="77"/>
      <c r="G137" s="63">
        <f>HLOOKUP(D137,S137:$Y$221,ROWS(S137:$Y$221),FALSE)</f>
        <v>0</v>
      </c>
      <c r="H137" s="67">
        <v>5</v>
      </c>
      <c r="I137" s="63">
        <f t="shared" si="24"/>
        <v>0</v>
      </c>
      <c r="J137" s="71"/>
      <c r="K137" s="63" t="s">
        <v>104</v>
      </c>
      <c r="L137" s="63" t="s">
        <v>480</v>
      </c>
      <c r="M137" s="63" t="s">
        <v>481</v>
      </c>
      <c r="N137" s="63" t="s">
        <v>482</v>
      </c>
      <c r="O137" s="71"/>
      <c r="P137" s="71"/>
      <c r="S137" s="60" t="str">
        <f t="shared" si="25"/>
        <v>Saisie conforme ou valeur retenue pénalisante</v>
      </c>
      <c r="T137" s="60"/>
      <c r="U137" s="60" t="str">
        <f>L137</f>
        <v>Non stipulé rapport, classe ≥ 1 en volume chauffé</v>
      </c>
      <c r="V137" s="60"/>
      <c r="W137" s="60" t="str">
        <f>M137</f>
        <v>Non stipulé rapport, classe ≥ 2 hors volume chauffé</v>
      </c>
      <c r="X137" s="60"/>
      <c r="Y137" s="60" t="str">
        <f>N137</f>
        <v>Non stipulé rapport, classe ≥ 1 en volume chauffé ET classe ≥ 2 hors volume chauffé</v>
      </c>
    </row>
    <row r="138" spans="2:25" ht="30" customHeight="1" x14ac:dyDescent="0.25">
      <c r="B138" s="87" t="s">
        <v>5</v>
      </c>
      <c r="C138" s="107"/>
      <c r="D138" s="89"/>
      <c r="E138" s="89"/>
      <c r="F138" s="77"/>
      <c r="G138" s="94"/>
      <c r="H138" s="123"/>
      <c r="I138" s="94"/>
      <c r="J138" s="71"/>
      <c r="K138" s="71"/>
      <c r="L138" s="71"/>
      <c r="M138" s="71"/>
      <c r="N138" s="71"/>
      <c r="O138" s="71"/>
      <c r="P138" s="71"/>
      <c r="S138" s="60"/>
      <c r="T138" s="60"/>
      <c r="U138" s="60"/>
      <c r="V138" s="60"/>
      <c r="W138" s="60"/>
      <c r="X138" s="60"/>
      <c r="Y138" s="60"/>
    </row>
    <row r="139" spans="2:25" ht="30" customHeight="1" x14ac:dyDescent="0.25">
      <c r="B139" s="35" t="s">
        <v>75</v>
      </c>
      <c r="C139" s="78" t="s">
        <v>122</v>
      </c>
      <c r="D139" s="63" t="s">
        <v>77</v>
      </c>
      <c r="E139" s="63"/>
      <c r="F139" s="71"/>
      <c r="G139" s="63">
        <f>HLOOKUP(D139,S139:$Y$221,ROWS(S139:$Y$221),FALSE)</f>
        <v>0</v>
      </c>
      <c r="H139" s="67">
        <v>10</v>
      </c>
      <c r="I139" s="63">
        <f>G139*H139</f>
        <v>0</v>
      </c>
      <c r="J139" s="71"/>
      <c r="K139" s="63" t="s">
        <v>77</v>
      </c>
      <c r="L139" s="95" t="s">
        <v>277</v>
      </c>
      <c r="M139" s="95" t="s">
        <v>278</v>
      </c>
      <c r="N139" s="71"/>
      <c r="O139" s="71"/>
      <c r="P139" s="71"/>
      <c r="S139" s="60" t="str">
        <f>K139</f>
        <v>Concordance entre rapport et étude thermique</v>
      </c>
      <c r="T139" s="60" t="str">
        <f>L139</f>
        <v>Incohérence entre rapport et étude thermique, usages bureaux, enseignement, industrie, crèche, université, commerces, aérogare, tribunal</v>
      </c>
      <c r="U139" s="60"/>
      <c r="V139" s="60"/>
      <c r="W139" s="60"/>
      <c r="X139" s="60"/>
      <c r="Y139" s="60" t="str">
        <f>M139</f>
        <v>Incohérence entre rapport et étude thermique, usages EHPA/EHPAD, cité U, foyers, restauration, hopitaux, gymnase, hotels, internats, établissement de santé</v>
      </c>
    </row>
    <row r="140" spans="2:25" ht="30" customHeight="1" x14ac:dyDescent="0.25">
      <c r="B140" s="23" t="s">
        <v>138</v>
      </c>
      <c r="C140" s="108" t="s">
        <v>133</v>
      </c>
      <c r="D140" s="95" t="s">
        <v>81</v>
      </c>
      <c r="E140" s="56"/>
      <c r="F140" s="77"/>
      <c r="G140" s="63">
        <f>HLOOKUP(D140,S140:$Y$221,ROWS(S140:$Y$221),FALSE)</f>
        <v>0</v>
      </c>
      <c r="H140" s="67">
        <v>10</v>
      </c>
      <c r="I140" s="63">
        <f>G140*H140</f>
        <v>0</v>
      </c>
      <c r="J140" s="71"/>
      <c r="K140" s="63" t="s">
        <v>81</v>
      </c>
      <c r="L140" s="63" t="s">
        <v>471</v>
      </c>
      <c r="M140" s="63" t="s">
        <v>422</v>
      </c>
      <c r="N140" s="63" t="s">
        <v>423</v>
      </c>
      <c r="O140" s="63" t="s">
        <v>271</v>
      </c>
      <c r="P140" s="71"/>
      <c r="S140" s="60" t="str">
        <f>K140</f>
        <v>Saisie conforme ou valeurs retenues pénalisantes</v>
      </c>
      <c r="T140" s="60" t="str">
        <f>L140</f>
        <v>Erreur ≤ 5%</v>
      </c>
      <c r="U140" s="60"/>
      <c r="V140" s="60" t="str">
        <f>M140</f>
        <v>5% &lt; Erreur ≤ 10%</v>
      </c>
      <c r="W140" s="60"/>
      <c r="X140" s="60" t="str">
        <f>N140</f>
        <v>10% &lt; Erreur ≤ 20%</v>
      </c>
      <c r="Y140" s="60" t="str">
        <f>O140</f>
        <v>Erreur &gt;20%</v>
      </c>
    </row>
    <row r="141" spans="2:25" ht="30" customHeight="1" x14ac:dyDescent="0.25">
      <c r="B141" s="45"/>
      <c r="C141" s="109" t="s">
        <v>239</v>
      </c>
      <c r="D141" s="37"/>
      <c r="E141" s="63"/>
      <c r="F141" s="71"/>
      <c r="G141" s="63"/>
      <c r="H141" s="67"/>
      <c r="I141" s="67"/>
      <c r="J141" s="71"/>
      <c r="K141" s="63"/>
      <c r="L141" s="63"/>
      <c r="M141" s="71"/>
      <c r="N141" s="71"/>
      <c r="O141" s="71"/>
      <c r="P141" s="71"/>
      <c r="S141" s="60"/>
      <c r="T141" s="60"/>
      <c r="U141" s="60"/>
      <c r="V141" s="60"/>
      <c r="W141" s="60"/>
      <c r="X141" s="60"/>
      <c r="Y141" s="60"/>
    </row>
    <row r="142" spans="2:25" ht="30" customHeight="1" x14ac:dyDescent="0.25">
      <c r="B142" s="45"/>
      <c r="C142" s="109" t="s">
        <v>240</v>
      </c>
      <c r="D142" s="37"/>
      <c r="E142" s="63"/>
      <c r="F142" s="71"/>
      <c r="G142" s="63"/>
      <c r="H142" s="67"/>
      <c r="I142" s="67"/>
      <c r="J142" s="71"/>
      <c r="K142" s="63"/>
      <c r="L142" s="63"/>
      <c r="M142" s="71"/>
      <c r="N142" s="71"/>
      <c r="O142" s="71"/>
      <c r="P142" s="71"/>
      <c r="S142" s="60"/>
      <c r="T142" s="60"/>
      <c r="U142" s="60"/>
      <c r="V142" s="60"/>
      <c r="W142" s="60"/>
      <c r="X142" s="60"/>
      <c r="Y142" s="60"/>
    </row>
    <row r="143" spans="2:25" ht="30" customHeight="1" x14ac:dyDescent="0.25">
      <c r="B143" s="45"/>
      <c r="C143" s="40" t="s">
        <v>249</v>
      </c>
      <c r="D143" s="82" t="e">
        <f>IF(D142&gt;D141,"Valeur retenue pénalisante",(D141-D142)/D142)</f>
        <v>#DIV/0!</v>
      </c>
      <c r="E143" s="63"/>
      <c r="F143" s="71"/>
      <c r="G143" s="63"/>
      <c r="H143" s="67"/>
      <c r="I143" s="67"/>
      <c r="J143" s="71"/>
      <c r="K143" s="63"/>
      <c r="L143" s="63"/>
      <c r="M143" s="71"/>
      <c r="N143" s="71"/>
      <c r="O143" s="71"/>
      <c r="P143" s="71"/>
      <c r="S143" s="60"/>
      <c r="T143" s="60"/>
      <c r="U143" s="60"/>
      <c r="V143" s="60"/>
      <c r="W143" s="60"/>
      <c r="X143" s="60"/>
      <c r="Y143" s="60"/>
    </row>
    <row r="144" spans="2:25" ht="30" customHeight="1" x14ac:dyDescent="0.25">
      <c r="B144" s="24"/>
      <c r="C144" s="110" t="s">
        <v>82</v>
      </c>
      <c r="D144" s="63" t="s">
        <v>65</v>
      </c>
      <c r="E144" s="56"/>
      <c r="F144" s="77"/>
      <c r="G144" s="63">
        <f>HLOOKUP(D144,S144:$Y$221,ROWS(S144:$Y$221),FALSE)</f>
        <v>0</v>
      </c>
      <c r="H144" s="67">
        <v>10</v>
      </c>
      <c r="I144" s="63">
        <f>G144*H144</f>
        <v>0</v>
      </c>
      <c r="J144" s="71"/>
      <c r="K144" s="63" t="s">
        <v>65</v>
      </c>
      <c r="L144" s="63" t="s">
        <v>85</v>
      </c>
      <c r="M144" s="95" t="s">
        <v>83</v>
      </c>
      <c r="N144" s="63" t="s">
        <v>84</v>
      </c>
      <c r="O144" s="71"/>
      <c r="P144" s="71"/>
      <c r="S144" s="60" t="str">
        <f>K144</f>
        <v>Saisie conforme</v>
      </c>
      <c r="T144" s="60"/>
      <c r="U144" s="60" t="str">
        <f>L144</f>
        <v>Performance retenue certifiée au lieu de justifiée</v>
      </c>
      <c r="V144" s="60"/>
      <c r="W144" s="60"/>
      <c r="X144" s="60" t="str">
        <f>M144</f>
        <v>Performance retenue justifiée sans justificatif</v>
      </c>
      <c r="Y144" s="60" t="str">
        <f>N144</f>
        <v>Performance retenue certifiée sans certificat</v>
      </c>
    </row>
    <row r="145" spans="2:25" ht="30" customHeight="1" x14ac:dyDescent="0.25">
      <c r="B145" s="25"/>
      <c r="C145" s="108" t="s">
        <v>134</v>
      </c>
      <c r="D145" s="63" t="s">
        <v>135</v>
      </c>
      <c r="E145" s="56"/>
      <c r="F145" s="77"/>
      <c r="G145" s="63">
        <f>HLOOKUP(D145,S145:$Y$221,ROWS(S145:$Y$221),FALSE)</f>
        <v>0</v>
      </c>
      <c r="H145" s="67">
        <v>10</v>
      </c>
      <c r="I145" s="63">
        <f>G145*H145</f>
        <v>0</v>
      </c>
      <c r="J145" s="71"/>
      <c r="K145" s="63" t="s">
        <v>135</v>
      </c>
      <c r="L145" s="63" t="s">
        <v>136</v>
      </c>
      <c r="M145" s="71"/>
      <c r="N145" s="71"/>
      <c r="O145" s="71"/>
      <c r="P145" s="71"/>
      <c r="S145" s="60" t="str">
        <f>K145</f>
        <v>Saisie conforme ou sans objet</v>
      </c>
      <c r="T145" s="60"/>
      <c r="U145" s="60"/>
      <c r="V145" s="60"/>
      <c r="W145" s="60"/>
      <c r="X145" s="60"/>
      <c r="Y145" s="60" t="str">
        <f>L145</f>
        <v>Non saisi</v>
      </c>
    </row>
    <row r="146" spans="2:25" ht="30" customHeight="1" x14ac:dyDescent="0.25">
      <c r="B146" s="23" t="s">
        <v>126</v>
      </c>
      <c r="C146" s="78" t="s">
        <v>17</v>
      </c>
      <c r="D146" s="95" t="s">
        <v>65</v>
      </c>
      <c r="E146" s="56"/>
      <c r="F146" s="77"/>
      <c r="G146" s="63">
        <f>HLOOKUP(D146,S146:$Y$221,ROWS(S146:$Y$221),FALSE)</f>
        <v>0</v>
      </c>
      <c r="H146" s="67">
        <v>10</v>
      </c>
      <c r="I146" s="63">
        <f>G146*H146</f>
        <v>0</v>
      </c>
      <c r="J146" s="71"/>
      <c r="K146" s="63" t="s">
        <v>65</v>
      </c>
      <c r="L146" s="63" t="s">
        <v>483</v>
      </c>
      <c r="M146" s="63" t="s">
        <v>279</v>
      </c>
      <c r="N146" s="63" t="s">
        <v>127</v>
      </c>
      <c r="O146" s="71"/>
      <c r="P146" s="71"/>
      <c r="S146" s="60" t="str">
        <f>K146</f>
        <v>Saisie conforme</v>
      </c>
      <c r="T146" s="60"/>
      <c r="U146" s="60" t="str">
        <f>L146</f>
        <v>10 &lt; Erreur ≤ 20% de la valeur rapport</v>
      </c>
      <c r="V146" s="60"/>
      <c r="W146" s="60" t="str">
        <f>M146</f>
        <v>Erreur &gt; 20% de la valeur rapport</v>
      </c>
      <c r="X146" s="60"/>
      <c r="Y146" s="60" t="str">
        <f>N146</f>
        <v>Ballon non saisi (base et/ou appoint)</v>
      </c>
    </row>
    <row r="147" spans="2:25" ht="30" customHeight="1" x14ac:dyDescent="0.25">
      <c r="B147" s="45"/>
      <c r="C147" s="39" t="s">
        <v>241</v>
      </c>
      <c r="D147" s="37"/>
      <c r="E147" s="63"/>
      <c r="F147" s="71"/>
      <c r="G147" s="63"/>
      <c r="H147" s="67"/>
      <c r="I147" s="67"/>
      <c r="J147" s="71"/>
      <c r="K147" s="63"/>
      <c r="L147" s="63"/>
      <c r="M147" s="71"/>
      <c r="N147" s="71"/>
      <c r="O147" s="71"/>
      <c r="P147" s="71"/>
      <c r="S147" s="60"/>
      <c r="T147" s="60"/>
      <c r="U147" s="60"/>
      <c r="V147" s="60"/>
      <c r="W147" s="60"/>
      <c r="X147" s="60"/>
      <c r="Y147" s="60"/>
    </row>
    <row r="148" spans="2:25" ht="30" customHeight="1" x14ac:dyDescent="0.25">
      <c r="B148" s="45"/>
      <c r="C148" s="39" t="s">
        <v>242</v>
      </c>
      <c r="D148" s="37"/>
      <c r="E148" s="63"/>
      <c r="F148" s="71"/>
      <c r="G148" s="63"/>
      <c r="H148" s="67"/>
      <c r="I148" s="67"/>
      <c r="J148" s="71"/>
      <c r="K148" s="63"/>
      <c r="L148" s="63"/>
      <c r="M148" s="71"/>
      <c r="N148" s="71"/>
      <c r="O148" s="71"/>
      <c r="P148" s="71"/>
      <c r="S148" s="60"/>
      <c r="T148" s="60"/>
      <c r="U148" s="60"/>
      <c r="V148" s="60"/>
      <c r="W148" s="60"/>
      <c r="X148" s="60"/>
      <c r="Y148" s="60"/>
    </row>
    <row r="149" spans="2:25" ht="30" customHeight="1" x14ac:dyDescent="0.25">
      <c r="B149" s="45"/>
      <c r="C149" s="40" t="s">
        <v>249</v>
      </c>
      <c r="D149" s="82" t="e">
        <f>ABS((D147-D148)/D148)</f>
        <v>#DIV/0!</v>
      </c>
      <c r="E149" s="63"/>
      <c r="F149" s="71"/>
      <c r="G149" s="63"/>
      <c r="H149" s="67"/>
      <c r="I149" s="67"/>
      <c r="J149" s="71"/>
      <c r="K149" s="63"/>
      <c r="L149" s="63"/>
      <c r="M149" s="71"/>
      <c r="N149" s="71"/>
      <c r="O149" s="71"/>
      <c r="P149" s="71"/>
      <c r="S149" s="60"/>
      <c r="T149" s="60"/>
      <c r="U149" s="60"/>
      <c r="V149" s="60"/>
      <c r="W149" s="60"/>
      <c r="X149" s="60"/>
      <c r="Y149" s="60"/>
    </row>
    <row r="150" spans="2:25" ht="30" customHeight="1" x14ac:dyDescent="0.25">
      <c r="B150" s="24"/>
      <c r="C150" s="78" t="s">
        <v>18</v>
      </c>
      <c r="D150" s="95" t="s">
        <v>104</v>
      </c>
      <c r="E150" s="56"/>
      <c r="F150" s="77"/>
      <c r="G150" s="63">
        <f>HLOOKUP(D150,S150:$Y$221,ROWS(S150:$Y$221),FALSE)</f>
        <v>0</v>
      </c>
      <c r="H150" s="67">
        <v>5</v>
      </c>
      <c r="I150" s="63">
        <f>G150*H150</f>
        <v>0</v>
      </c>
      <c r="J150" s="71"/>
      <c r="K150" s="63" t="s">
        <v>104</v>
      </c>
      <c r="L150" s="63" t="s">
        <v>128</v>
      </c>
      <c r="M150" s="63" t="s">
        <v>130</v>
      </c>
      <c r="N150" s="63" t="s">
        <v>129</v>
      </c>
      <c r="O150" s="71"/>
      <c r="P150" s="71"/>
      <c r="S150" s="60" t="str">
        <f>K150</f>
        <v>Saisie conforme ou valeur retenue pénalisante</v>
      </c>
      <c r="T150" s="60"/>
      <c r="U150" s="60"/>
      <c r="V150" s="60" t="str">
        <f>L150</f>
        <v>Valeur retenue certifiée au lieu de justifiée</v>
      </c>
      <c r="W150" s="60"/>
      <c r="X150" s="60" t="str">
        <f>M150</f>
        <v>Valeur retenue justifiée sans justificatif</v>
      </c>
      <c r="Y150" s="60" t="str">
        <f>N150</f>
        <v>Valeur retenue certifiée sans certificat</v>
      </c>
    </row>
    <row r="151" spans="2:25" ht="30" customHeight="1" x14ac:dyDescent="0.25">
      <c r="B151" s="45"/>
      <c r="C151" s="39" t="s">
        <v>243</v>
      </c>
      <c r="D151" s="37"/>
      <c r="E151" s="63"/>
      <c r="F151" s="71"/>
      <c r="G151" s="63"/>
      <c r="H151" s="67"/>
      <c r="I151" s="67"/>
      <c r="J151" s="71"/>
      <c r="K151" s="63"/>
      <c r="L151" s="63"/>
      <c r="M151" s="71"/>
      <c r="N151" s="71"/>
      <c r="O151" s="71"/>
      <c r="P151" s="71"/>
      <c r="S151" s="60"/>
      <c r="T151" s="60"/>
      <c r="U151" s="60"/>
      <c r="V151" s="60"/>
      <c r="W151" s="60"/>
      <c r="X151" s="60"/>
      <c r="Y151" s="60"/>
    </row>
    <row r="152" spans="2:25" ht="30" customHeight="1" x14ac:dyDescent="0.25">
      <c r="B152" s="45"/>
      <c r="C152" s="39" t="s">
        <v>244</v>
      </c>
      <c r="D152" s="37"/>
      <c r="E152" s="63"/>
      <c r="F152" s="71"/>
      <c r="G152" s="63"/>
      <c r="H152" s="67"/>
      <c r="I152" s="67"/>
      <c r="J152" s="71"/>
      <c r="K152" s="63"/>
      <c r="L152" s="63"/>
      <c r="M152" s="71"/>
      <c r="N152" s="71"/>
      <c r="O152" s="71"/>
      <c r="P152" s="71"/>
      <c r="S152" s="60"/>
      <c r="T152" s="60"/>
      <c r="U152" s="60"/>
      <c r="V152" s="60"/>
      <c r="W152" s="60"/>
      <c r="X152" s="60"/>
      <c r="Y152" s="60"/>
    </row>
    <row r="153" spans="2:25" ht="30" customHeight="1" x14ac:dyDescent="0.25">
      <c r="B153" s="45"/>
      <c r="C153" s="40" t="s">
        <v>249</v>
      </c>
      <c r="D153" s="82" t="e">
        <f>IF(D152&lt;D151,"Valeur retenue pénalisante",-(D151-D152)/D152)</f>
        <v>#DIV/0!</v>
      </c>
      <c r="E153" s="63"/>
      <c r="F153" s="71"/>
      <c r="G153" s="63"/>
      <c r="H153" s="67"/>
      <c r="I153" s="67"/>
      <c r="J153" s="71"/>
      <c r="K153" s="63"/>
      <c r="L153" s="63"/>
      <c r="M153" s="71"/>
      <c r="N153" s="71"/>
      <c r="O153" s="71"/>
      <c r="P153" s="71"/>
      <c r="S153" s="60"/>
      <c r="T153" s="60"/>
      <c r="U153" s="60"/>
      <c r="V153" s="60"/>
      <c r="W153" s="60"/>
      <c r="X153" s="60"/>
      <c r="Y153" s="60"/>
    </row>
    <row r="154" spans="2:25" ht="30" customHeight="1" x14ac:dyDescent="0.25">
      <c r="B154" s="24"/>
      <c r="C154" s="110" t="s">
        <v>137</v>
      </c>
      <c r="D154" s="102" t="s">
        <v>31</v>
      </c>
      <c r="E154" s="56"/>
      <c r="F154" s="77"/>
      <c r="G154" s="63">
        <f>HLOOKUP(D154,S154:$Y$221,ROWS(S154:$Y$221),FALSE)</f>
        <v>0</v>
      </c>
      <c r="H154" s="67">
        <v>15</v>
      </c>
      <c r="I154" s="63">
        <f>G154*H154</f>
        <v>0</v>
      </c>
      <c r="J154" s="71"/>
      <c r="K154" s="102" t="s">
        <v>31</v>
      </c>
      <c r="L154" s="63" t="s">
        <v>86</v>
      </c>
      <c r="M154" s="71"/>
      <c r="N154" s="71"/>
      <c r="O154" s="71"/>
      <c r="P154" s="71"/>
      <c r="S154" s="61" t="str">
        <f>K154</f>
        <v>-</v>
      </c>
      <c r="T154" s="60"/>
      <c r="U154" s="60"/>
      <c r="V154" s="60"/>
      <c r="W154" s="60"/>
      <c r="X154" s="60"/>
      <c r="Y154" s="60" t="str">
        <f>L154</f>
        <v>Saisie en volume chauffé au lieu de hors volume chauffé</v>
      </c>
    </row>
    <row r="155" spans="2:25" ht="30" customHeight="1" x14ac:dyDescent="0.25">
      <c r="B155" s="24"/>
      <c r="C155" s="96" t="s">
        <v>44</v>
      </c>
      <c r="D155" s="63" t="s">
        <v>65</v>
      </c>
      <c r="E155" s="56"/>
      <c r="F155" s="77"/>
      <c r="G155" s="63">
        <f>HLOOKUP(D155,S155:$Y$221,ROWS(S155:$Y$221),FALSE)</f>
        <v>0</v>
      </c>
      <c r="H155" s="67">
        <v>5</v>
      </c>
      <c r="I155" s="63">
        <f>G155*H155</f>
        <v>0</v>
      </c>
      <c r="J155" s="71"/>
      <c r="K155" s="63" t="s">
        <v>65</v>
      </c>
      <c r="L155" s="63" t="s">
        <v>131</v>
      </c>
      <c r="M155" s="71"/>
      <c r="N155" s="71"/>
      <c r="O155" s="71"/>
      <c r="P155" s="71"/>
      <c r="S155" s="60" t="str">
        <f>K155</f>
        <v>Saisie conforme</v>
      </c>
      <c r="T155" s="60"/>
      <c r="U155" s="60"/>
      <c r="V155" s="60"/>
      <c r="W155" s="60"/>
      <c r="X155" s="60"/>
      <c r="Y155" s="60" t="str">
        <f>L155</f>
        <v>Chauffage de nuit sans justificatif</v>
      </c>
    </row>
    <row r="156" spans="2:25" ht="30" customHeight="1" x14ac:dyDescent="0.25">
      <c r="B156" s="24"/>
      <c r="C156" s="108" t="s">
        <v>236</v>
      </c>
      <c r="D156" s="63" t="s">
        <v>135</v>
      </c>
      <c r="E156" s="56"/>
      <c r="F156" s="77"/>
      <c r="G156" s="63">
        <f>HLOOKUP(D156,S156:$Y$221,ROWS(S156:$Y$221),FALSE)</f>
        <v>0</v>
      </c>
      <c r="H156" s="67">
        <v>5</v>
      </c>
      <c r="I156" s="63">
        <f>G156*H156</f>
        <v>0</v>
      </c>
      <c r="J156" s="71"/>
      <c r="K156" s="63" t="s">
        <v>135</v>
      </c>
      <c r="L156" s="63" t="s">
        <v>484</v>
      </c>
      <c r="M156" s="63" t="s">
        <v>132</v>
      </c>
      <c r="N156" s="71"/>
      <c r="O156" s="71"/>
      <c r="P156" s="71"/>
      <c r="S156" s="60" t="str">
        <f>K156</f>
        <v>Saisie conforme ou sans objet</v>
      </c>
      <c r="T156" s="60"/>
      <c r="U156" s="60"/>
      <c r="V156" s="60" t="str">
        <f>L156</f>
        <v>Erreur ≥ 10% sur la valeur certifiée</v>
      </c>
      <c r="W156" s="60"/>
      <c r="X156" s="60"/>
      <c r="Y156" s="60" t="str">
        <f>M156</f>
        <v>Valeur saisie sans justificatif (0,5 par défaut)</v>
      </c>
    </row>
    <row r="157" spans="2:25" ht="30" customHeight="1" x14ac:dyDescent="0.25">
      <c r="B157" s="23" t="s">
        <v>45</v>
      </c>
      <c r="C157" s="108" t="s">
        <v>46</v>
      </c>
      <c r="D157" s="95" t="s">
        <v>235</v>
      </c>
      <c r="E157" s="56"/>
      <c r="F157" s="77"/>
      <c r="G157" s="63">
        <f>HLOOKUP(D157,S157:$Y$221,ROWS(S157:$Y$221),FALSE)</f>
        <v>0</v>
      </c>
      <c r="H157" s="67">
        <v>15</v>
      </c>
      <c r="I157" s="63">
        <f>G157*H157</f>
        <v>0</v>
      </c>
      <c r="J157" s="71"/>
      <c r="K157" s="63" t="s">
        <v>235</v>
      </c>
      <c r="L157" s="63" t="s">
        <v>485</v>
      </c>
      <c r="M157" s="63" t="s">
        <v>276</v>
      </c>
      <c r="N157" s="71"/>
      <c r="O157" s="71"/>
      <c r="P157" s="71"/>
      <c r="S157" s="60" t="str">
        <f>K157</f>
        <v>Saisie conforme, sans objet ou valeur pénalisante retenue</v>
      </c>
      <c r="T157" s="60"/>
      <c r="U157" s="60"/>
      <c r="V157" s="60" t="str">
        <f>L157</f>
        <v>10 &lt; Erreur ≤ 20%</v>
      </c>
      <c r="W157" s="60"/>
      <c r="X157" s="60"/>
      <c r="Y157" s="60" t="str">
        <f>M157</f>
        <v>Erreur &gt; 20%</v>
      </c>
    </row>
    <row r="158" spans="2:25" ht="30" customHeight="1" x14ac:dyDescent="0.25">
      <c r="B158" s="45"/>
      <c r="C158" s="109" t="s">
        <v>233</v>
      </c>
      <c r="D158" s="37"/>
      <c r="E158" s="63"/>
      <c r="F158" s="71"/>
      <c r="G158" s="63"/>
      <c r="H158" s="67"/>
      <c r="I158" s="67"/>
      <c r="J158" s="71"/>
      <c r="K158" s="63"/>
      <c r="L158" s="63"/>
      <c r="M158" s="71"/>
      <c r="N158" s="71"/>
      <c r="O158" s="71"/>
      <c r="P158" s="71"/>
      <c r="S158" s="60"/>
      <c r="T158" s="60"/>
      <c r="U158" s="60"/>
      <c r="V158" s="60"/>
      <c r="W158" s="60"/>
      <c r="X158" s="60"/>
      <c r="Y158" s="60"/>
    </row>
    <row r="159" spans="2:25" ht="30" customHeight="1" x14ac:dyDescent="0.25">
      <c r="B159" s="45"/>
      <c r="C159" s="109" t="s">
        <v>234</v>
      </c>
      <c r="D159" s="37"/>
      <c r="E159" s="63"/>
      <c r="F159" s="71"/>
      <c r="G159" s="63"/>
      <c r="H159" s="67"/>
      <c r="I159" s="67"/>
      <c r="J159" s="71"/>
      <c r="K159" s="63"/>
      <c r="L159" s="63"/>
      <c r="M159" s="71"/>
      <c r="N159" s="71"/>
      <c r="O159" s="71"/>
      <c r="P159" s="71"/>
      <c r="S159" s="60"/>
      <c r="T159" s="60"/>
      <c r="U159" s="60"/>
      <c r="V159" s="60"/>
      <c r="W159" s="60"/>
      <c r="X159" s="60"/>
      <c r="Y159" s="60"/>
    </row>
    <row r="160" spans="2:25" ht="30" customHeight="1" x14ac:dyDescent="0.25">
      <c r="B160" s="45"/>
      <c r="C160" s="111" t="s">
        <v>249</v>
      </c>
      <c r="D160" s="82" t="e">
        <f>IF(D159&gt;D158,"Valeur retenue pénalisante",(D158-D159)/D159)</f>
        <v>#DIV/0!</v>
      </c>
      <c r="E160" s="63"/>
      <c r="F160" s="71"/>
      <c r="G160" s="63"/>
      <c r="H160" s="67"/>
      <c r="I160" s="67"/>
      <c r="J160" s="71"/>
      <c r="K160" s="63"/>
      <c r="L160" s="63"/>
      <c r="M160" s="71"/>
      <c r="N160" s="71"/>
      <c r="O160" s="71"/>
      <c r="P160" s="71"/>
      <c r="S160" s="60"/>
      <c r="T160" s="60"/>
      <c r="U160" s="60"/>
      <c r="V160" s="60"/>
      <c r="W160" s="60"/>
      <c r="X160" s="60"/>
      <c r="Y160" s="60"/>
    </row>
    <row r="161" spans="2:25" ht="30" customHeight="1" x14ac:dyDescent="0.25">
      <c r="B161" s="24"/>
      <c r="C161" s="112" t="s">
        <v>52</v>
      </c>
      <c r="D161" s="63" t="s">
        <v>65</v>
      </c>
      <c r="E161" s="56"/>
      <c r="F161" s="77"/>
      <c r="G161" s="63">
        <f>HLOOKUP(D161,S161:$Y$221,ROWS(S161:$Y$221),FALSE)</f>
        <v>0</v>
      </c>
      <c r="H161" s="67">
        <v>15</v>
      </c>
      <c r="I161" s="63">
        <f>G161*H161</f>
        <v>0</v>
      </c>
      <c r="J161" s="71"/>
      <c r="K161" s="63" t="s">
        <v>65</v>
      </c>
      <c r="L161" s="63" t="s">
        <v>486</v>
      </c>
      <c r="M161" s="63" t="s">
        <v>487</v>
      </c>
      <c r="N161" s="63" t="s">
        <v>488</v>
      </c>
      <c r="O161" s="71"/>
      <c r="P161" s="71"/>
      <c r="S161" s="60" t="str">
        <f>K161</f>
        <v>Saisie conforme</v>
      </c>
      <c r="T161" s="60"/>
      <c r="U161" s="60"/>
      <c r="V161" s="60" t="str">
        <f>L161</f>
        <v>Erreur sur l'inclinaison ≥10°</v>
      </c>
      <c r="W161" s="60"/>
      <c r="X161" s="60" t="str">
        <f>M161</f>
        <v>Erreur sur l'orientation ≥45°</v>
      </c>
      <c r="Y161" s="60" t="str">
        <f>N161</f>
        <v>Erreur sur l'orientation ≥45° ET l'inclinaison ≥10°</v>
      </c>
    </row>
    <row r="162" spans="2:25" ht="30" customHeight="1" x14ac:dyDescent="0.25">
      <c r="B162" s="24"/>
      <c r="C162" s="108" t="s">
        <v>47</v>
      </c>
      <c r="D162" s="63" t="s">
        <v>104</v>
      </c>
      <c r="E162" s="56"/>
      <c r="F162" s="77"/>
      <c r="G162" s="63">
        <f>HLOOKUP(D162,S162:$Y$221,ROWS(S162:$Y$221),FALSE)</f>
        <v>0</v>
      </c>
      <c r="H162" s="67">
        <v>15</v>
      </c>
      <c r="I162" s="63">
        <f>G162*H162</f>
        <v>0</v>
      </c>
      <c r="J162" s="71"/>
      <c r="K162" s="63" t="s">
        <v>104</v>
      </c>
      <c r="L162" s="63" t="s">
        <v>489</v>
      </c>
      <c r="M162" s="63" t="s">
        <v>490</v>
      </c>
      <c r="N162" s="71"/>
      <c r="O162" s="71"/>
      <c r="P162" s="71"/>
      <c r="S162" s="60" t="str">
        <f>K162</f>
        <v>Saisie conforme ou valeur retenue pénalisante</v>
      </c>
      <c r="T162" s="60"/>
      <c r="U162" s="60"/>
      <c r="V162" s="60" t="str">
        <f>L162</f>
        <v>Erreur ≥ 5%</v>
      </c>
      <c r="W162" s="60"/>
      <c r="X162" s="60"/>
      <c r="Y162" s="60" t="str">
        <f>M162</f>
        <v>Erreur ≥10%</v>
      </c>
    </row>
    <row r="163" spans="2:25" ht="30" customHeight="1" x14ac:dyDescent="0.25">
      <c r="B163" s="45"/>
      <c r="C163" s="109" t="s">
        <v>226</v>
      </c>
      <c r="D163" s="37"/>
      <c r="E163" s="63"/>
      <c r="F163" s="71"/>
      <c r="G163" s="63"/>
      <c r="H163" s="67"/>
      <c r="I163" s="67"/>
      <c r="J163" s="71"/>
      <c r="K163" s="63"/>
      <c r="L163" s="63"/>
      <c r="M163" s="71"/>
      <c r="N163" s="71"/>
      <c r="O163" s="71"/>
      <c r="P163" s="71"/>
      <c r="S163" s="60"/>
      <c r="T163" s="60"/>
      <c r="U163" s="60"/>
      <c r="V163" s="60"/>
      <c r="W163" s="60"/>
      <c r="X163" s="60"/>
      <c r="Y163" s="60"/>
    </row>
    <row r="164" spans="2:25" ht="30" customHeight="1" x14ac:dyDescent="0.25">
      <c r="B164" s="45"/>
      <c r="C164" s="109" t="s">
        <v>227</v>
      </c>
      <c r="D164" s="37"/>
      <c r="E164" s="63"/>
      <c r="F164" s="71"/>
      <c r="G164" s="63"/>
      <c r="H164" s="67"/>
      <c r="I164" s="67"/>
      <c r="J164" s="71"/>
      <c r="K164" s="63"/>
      <c r="L164" s="63"/>
      <c r="M164" s="71"/>
      <c r="N164" s="71"/>
      <c r="O164" s="71"/>
      <c r="P164" s="71"/>
      <c r="S164" s="60"/>
      <c r="T164" s="60"/>
      <c r="U164" s="60"/>
      <c r="V164" s="60"/>
      <c r="W164" s="60"/>
      <c r="X164" s="60"/>
      <c r="Y164" s="60"/>
    </row>
    <row r="165" spans="2:25" ht="30" customHeight="1" x14ac:dyDescent="0.25">
      <c r="B165" s="45"/>
      <c r="C165" s="111" t="s">
        <v>249</v>
      </c>
      <c r="D165" s="82" t="e">
        <f>IF(D164&gt;D163,"Valeur retenue pénalisante",(D163-D164)/D164)</f>
        <v>#DIV/0!</v>
      </c>
      <c r="E165" s="63"/>
      <c r="F165" s="71"/>
      <c r="G165" s="63"/>
      <c r="H165" s="67"/>
      <c r="I165" s="67"/>
      <c r="J165" s="71"/>
      <c r="K165" s="63"/>
      <c r="L165" s="63"/>
      <c r="M165" s="71"/>
      <c r="N165" s="71"/>
      <c r="O165" s="71"/>
      <c r="P165" s="71"/>
      <c r="S165" s="60"/>
      <c r="T165" s="60"/>
      <c r="U165" s="60"/>
      <c r="V165" s="60"/>
      <c r="W165" s="60"/>
      <c r="X165" s="60"/>
      <c r="Y165" s="60"/>
    </row>
    <row r="166" spans="2:25" ht="30" customHeight="1" x14ac:dyDescent="0.25">
      <c r="B166" s="24"/>
      <c r="C166" s="108" t="s">
        <v>252</v>
      </c>
      <c r="D166" s="63" t="s">
        <v>104</v>
      </c>
      <c r="E166" s="56"/>
      <c r="F166" s="77"/>
      <c r="G166" s="63">
        <f>HLOOKUP(D166,S166:$Y$221,ROWS(S166:$Y$221),FALSE)</f>
        <v>0</v>
      </c>
      <c r="H166" s="67">
        <v>15</v>
      </c>
      <c r="I166" s="63">
        <f>G166*H166</f>
        <v>0</v>
      </c>
      <c r="J166" s="71"/>
      <c r="K166" s="63" t="s">
        <v>104</v>
      </c>
      <c r="L166" s="63" t="s">
        <v>489</v>
      </c>
      <c r="M166" s="63" t="s">
        <v>490</v>
      </c>
      <c r="N166" s="71"/>
      <c r="O166" s="71"/>
      <c r="P166" s="71"/>
      <c r="S166" s="60" t="str">
        <f>K166</f>
        <v>Saisie conforme ou valeur retenue pénalisante</v>
      </c>
      <c r="T166" s="60"/>
      <c r="U166" s="60"/>
      <c r="V166" s="60" t="str">
        <f>L166</f>
        <v>Erreur ≥ 5%</v>
      </c>
      <c r="W166" s="60"/>
      <c r="X166" s="60"/>
      <c r="Y166" s="60" t="str">
        <f>M166</f>
        <v>Erreur ≥10%</v>
      </c>
    </row>
    <row r="167" spans="2:25" ht="30" customHeight="1" x14ac:dyDescent="0.25">
      <c r="B167" s="45"/>
      <c r="C167" s="109" t="s">
        <v>250</v>
      </c>
      <c r="D167" s="37"/>
      <c r="E167" s="63"/>
      <c r="F167" s="71"/>
      <c r="G167" s="63"/>
      <c r="H167" s="67"/>
      <c r="I167" s="67"/>
      <c r="J167" s="71"/>
      <c r="K167" s="63"/>
      <c r="L167" s="63"/>
      <c r="M167" s="71"/>
      <c r="N167" s="71"/>
      <c r="O167" s="71"/>
      <c r="P167" s="71"/>
      <c r="S167" s="60"/>
      <c r="T167" s="60"/>
      <c r="U167" s="60"/>
      <c r="V167" s="60"/>
      <c r="W167" s="60"/>
      <c r="X167" s="60"/>
      <c r="Y167" s="60"/>
    </row>
    <row r="168" spans="2:25" ht="30" customHeight="1" x14ac:dyDescent="0.25">
      <c r="B168" s="45"/>
      <c r="C168" s="109" t="s">
        <v>251</v>
      </c>
      <c r="D168" s="37"/>
      <c r="E168" s="63"/>
      <c r="F168" s="71"/>
      <c r="G168" s="63"/>
      <c r="H168" s="67"/>
      <c r="I168" s="67"/>
      <c r="J168" s="71"/>
      <c r="K168" s="63"/>
      <c r="L168" s="63"/>
      <c r="M168" s="71"/>
      <c r="N168" s="71"/>
      <c r="O168" s="71"/>
      <c r="P168" s="71"/>
      <c r="S168" s="60"/>
      <c r="T168" s="60"/>
      <c r="U168" s="60"/>
      <c r="V168" s="60"/>
      <c r="W168" s="60"/>
      <c r="X168" s="60"/>
      <c r="Y168" s="60"/>
    </row>
    <row r="169" spans="2:25" ht="30" customHeight="1" x14ac:dyDescent="0.25">
      <c r="B169" s="38"/>
      <c r="C169" s="111" t="s">
        <v>249</v>
      </c>
      <c r="D169" s="82" t="e">
        <f>IF(D168&lt;D167,"Valeur retenue pénalisante",-(D167-D168)/D168)</f>
        <v>#DIV/0!</v>
      </c>
      <c r="E169" s="63"/>
      <c r="F169" s="71"/>
      <c r="G169" s="63"/>
      <c r="H169" s="67"/>
      <c r="I169" s="67"/>
      <c r="J169" s="71"/>
      <c r="K169" s="63"/>
      <c r="L169" s="63"/>
      <c r="M169" s="71"/>
      <c r="N169" s="71"/>
      <c r="O169" s="71"/>
      <c r="P169" s="71"/>
      <c r="S169" s="60"/>
      <c r="T169" s="60"/>
      <c r="U169" s="60"/>
      <c r="V169" s="60"/>
      <c r="W169" s="60"/>
      <c r="X169" s="60"/>
      <c r="Y169" s="60"/>
    </row>
    <row r="170" spans="2:25" ht="30" customHeight="1" x14ac:dyDescent="0.25">
      <c r="B170" s="24" t="s">
        <v>9</v>
      </c>
      <c r="C170" s="113" t="s">
        <v>247</v>
      </c>
      <c r="D170" s="104" t="s">
        <v>248</v>
      </c>
      <c r="E170" s="56"/>
      <c r="F170" s="77"/>
      <c r="G170" s="63">
        <f>HLOOKUP(D170,S170:$Y$221,ROWS(S170:$Y$221),FALSE)</f>
        <v>0</v>
      </c>
      <c r="H170" s="67">
        <v>15</v>
      </c>
      <c r="I170" s="63">
        <f>G170*H170</f>
        <v>0</v>
      </c>
      <c r="J170" s="71"/>
      <c r="K170" s="102" t="s">
        <v>248</v>
      </c>
      <c r="L170" s="63" t="s">
        <v>245</v>
      </c>
      <c r="M170" s="71"/>
      <c r="N170" s="71"/>
      <c r="O170" s="71"/>
      <c r="P170" s="71"/>
      <c r="S170" s="61" t="str">
        <f>K170</f>
        <v>Saisie cohérente ou sans objet</v>
      </c>
      <c r="T170" s="60"/>
      <c r="U170" s="60"/>
      <c r="V170" s="60"/>
      <c r="W170" s="60"/>
      <c r="X170" s="60"/>
      <c r="Y170" s="60" t="str">
        <f>L170</f>
        <v>Saisie incohérente</v>
      </c>
    </row>
    <row r="171" spans="2:25" ht="30" customHeight="1" x14ac:dyDescent="0.25">
      <c r="B171" s="22"/>
      <c r="C171" s="70" t="s">
        <v>15</v>
      </c>
      <c r="D171" s="67" t="s">
        <v>104</v>
      </c>
      <c r="E171" s="56"/>
      <c r="F171" s="77"/>
      <c r="G171" s="63">
        <f>HLOOKUP(D171,S171:$Y$221,ROWS(S171:$Y$221),FALSE)</f>
        <v>0</v>
      </c>
      <c r="H171" s="67">
        <v>5</v>
      </c>
      <c r="I171" s="63">
        <f>G171*H171</f>
        <v>0</v>
      </c>
      <c r="J171" s="71"/>
      <c r="K171" s="63" t="s">
        <v>104</v>
      </c>
      <c r="L171" s="63" t="s">
        <v>120</v>
      </c>
      <c r="M171" s="71"/>
      <c r="N171" s="71"/>
      <c r="O171" s="71"/>
      <c r="P171" s="71"/>
      <c r="S171" s="60" t="str">
        <f>K171</f>
        <v>Saisie conforme ou valeur retenue pénalisante</v>
      </c>
      <c r="T171" s="60"/>
      <c r="U171" s="60"/>
      <c r="V171" s="60"/>
      <c r="W171" s="60"/>
      <c r="X171" s="60"/>
      <c r="Y171" s="60" t="str">
        <f>L171</f>
        <v>Douche saisie au lieu de baignoire</v>
      </c>
    </row>
    <row r="172" spans="2:25" ht="30" customHeight="1" x14ac:dyDescent="0.25">
      <c r="B172" s="22"/>
      <c r="C172" s="70" t="s">
        <v>16</v>
      </c>
      <c r="D172" s="67" t="s">
        <v>104</v>
      </c>
      <c r="E172" s="56"/>
      <c r="F172" s="77"/>
      <c r="G172" s="63">
        <f>HLOOKUP(D172,S172:$Y$221,ROWS(S172:$Y$221),FALSE)</f>
        <v>0</v>
      </c>
      <c r="H172" s="67">
        <v>5</v>
      </c>
      <c r="I172" s="63">
        <f>G172*H172</f>
        <v>0</v>
      </c>
      <c r="J172" s="71"/>
      <c r="K172" s="63" t="s">
        <v>104</v>
      </c>
      <c r="L172" s="63" t="s">
        <v>360</v>
      </c>
      <c r="M172" s="63" t="s">
        <v>361</v>
      </c>
      <c r="N172" s="63" t="s">
        <v>362</v>
      </c>
      <c r="O172" s="71"/>
      <c r="P172" s="71"/>
      <c r="S172" s="60" t="str">
        <f>K172</f>
        <v>Saisie conforme ou valeur retenue pénalisante</v>
      </c>
      <c r="T172" s="60"/>
      <c r="U172" s="60" t="str">
        <f>L172</f>
        <v>Robinets électroniques ou temporisateurs saisis au lieu de mitigeurs thermostatiques ou mécaniques économes (ECAU C3 ou CH3)</v>
      </c>
      <c r="V172" s="60"/>
      <c r="W172" s="60" t="str">
        <f>M172</f>
        <v>Mitigeurs thermostatiques ou mitigeurs mécaniques économes (ECAU C3 ou CH3) saisis sans justificatif</v>
      </c>
      <c r="X172" s="60"/>
      <c r="Y172" s="60" t="str">
        <f>N172</f>
        <v>Robinets électroniques ou temporisateurs saisis sans justificatifs</v>
      </c>
    </row>
    <row r="173" spans="2:25" ht="30" customHeight="1" x14ac:dyDescent="0.25">
      <c r="B173" s="23" t="s">
        <v>10</v>
      </c>
      <c r="C173" s="72" t="s">
        <v>95</v>
      </c>
      <c r="D173" s="63" t="s">
        <v>65</v>
      </c>
      <c r="E173" s="56"/>
      <c r="F173" s="77"/>
      <c r="G173" s="63">
        <f>HLOOKUP(D173,S173:$Y$221,ROWS(S173:$Y$221),FALSE)</f>
        <v>0</v>
      </c>
      <c r="H173" s="67">
        <v>5</v>
      </c>
      <c r="I173" s="63">
        <f>G173*H173</f>
        <v>0</v>
      </c>
      <c r="J173" s="71"/>
      <c r="K173" s="63" t="s">
        <v>65</v>
      </c>
      <c r="L173" s="63" t="s">
        <v>206</v>
      </c>
      <c r="M173" s="63" t="s">
        <v>140</v>
      </c>
      <c r="N173" s="63" t="s">
        <v>115</v>
      </c>
      <c r="O173" s="63" t="s">
        <v>116</v>
      </c>
      <c r="P173" s="71"/>
      <c r="S173" s="60" t="str">
        <f>K173</f>
        <v>Saisie conforme</v>
      </c>
      <c r="T173" s="60"/>
      <c r="U173" s="60" t="str">
        <f>L173</f>
        <v>Longueur du réseau groupe hors volume chauffé retenue égale à 0</v>
      </c>
      <c r="V173" s="60" t="str">
        <f>M173</f>
        <v>Longueurs du réseau groupe retenues égales à 0</v>
      </c>
      <c r="W173" s="60"/>
      <c r="X173" s="60" t="str">
        <f>N173</f>
        <v>Longueur de distribution intergroupe hors volume chauffé non saisie</v>
      </c>
      <c r="Y173" s="60" t="str">
        <f>O173</f>
        <v>Réseau intergroupe présent mais non renseigné dans l'étude</v>
      </c>
    </row>
    <row r="174" spans="2:25" ht="30" customHeight="1" x14ac:dyDescent="0.25">
      <c r="B174" s="87" t="s">
        <v>6</v>
      </c>
      <c r="C174" s="107"/>
      <c r="D174" s="89"/>
      <c r="E174" s="89"/>
      <c r="F174" s="77"/>
      <c r="G174" s="94"/>
      <c r="H174" s="123"/>
      <c r="I174" s="94"/>
      <c r="J174" s="71"/>
      <c r="K174" s="71"/>
      <c r="L174" s="71"/>
      <c r="M174" s="71"/>
      <c r="N174" s="71"/>
      <c r="O174" s="71"/>
      <c r="P174" s="71"/>
      <c r="S174" s="60"/>
      <c r="T174" s="60"/>
      <c r="U174" s="60"/>
      <c r="V174" s="60"/>
      <c r="W174" s="60"/>
      <c r="X174" s="60"/>
      <c r="Y174" s="60"/>
    </row>
    <row r="175" spans="2:25" ht="30" customHeight="1" x14ac:dyDescent="0.25">
      <c r="B175" s="78" t="s">
        <v>75</v>
      </c>
      <c r="C175" s="70" t="s">
        <v>11</v>
      </c>
      <c r="D175" s="63" t="s">
        <v>77</v>
      </c>
      <c r="E175" s="63"/>
      <c r="F175" s="71"/>
      <c r="G175" s="63">
        <f>HLOOKUP(D175,S175:$Y$221,ROWS(S175:$Y$221),FALSE)</f>
        <v>0</v>
      </c>
      <c r="H175" s="67">
        <v>10</v>
      </c>
      <c r="I175" s="63">
        <f>G175*H175</f>
        <v>0</v>
      </c>
      <c r="J175" s="71"/>
      <c r="K175" s="63" t="s">
        <v>77</v>
      </c>
      <c r="L175" s="63" t="s">
        <v>280</v>
      </c>
      <c r="M175" s="71"/>
      <c r="N175" s="71"/>
      <c r="O175" s="71"/>
      <c r="P175" s="71"/>
      <c r="S175" s="60" t="str">
        <f>K175</f>
        <v>Concordance entre rapport et étude thermique</v>
      </c>
      <c r="T175" s="60"/>
      <c r="U175" s="60"/>
      <c r="V175" s="60"/>
      <c r="W175" s="60"/>
      <c r="X175" s="60"/>
      <c r="Y175" s="60" t="str">
        <f>L175</f>
        <v>Incohérence entre rapport et étude thermique ou système inadapté (hygro B en tertiaire)</v>
      </c>
    </row>
    <row r="176" spans="2:25" ht="30" customHeight="1" x14ac:dyDescent="0.25">
      <c r="B176" s="24"/>
      <c r="C176" s="70" t="s">
        <v>141</v>
      </c>
      <c r="D176" s="63" t="s">
        <v>135</v>
      </c>
      <c r="E176" s="56"/>
      <c r="F176" s="77"/>
      <c r="G176" s="63">
        <f>HLOOKUP(D176,S176:$Y$221,ROWS(S176:$Y$221),FALSE)</f>
        <v>0</v>
      </c>
      <c r="H176" s="67">
        <v>8</v>
      </c>
      <c r="I176" s="63">
        <f>G176*H176</f>
        <v>0</v>
      </c>
      <c r="J176" s="71"/>
      <c r="K176" s="63" t="s">
        <v>135</v>
      </c>
      <c r="L176" s="63" t="s">
        <v>142</v>
      </c>
      <c r="M176" s="71"/>
      <c r="N176" s="71"/>
      <c r="O176" s="71"/>
      <c r="P176" s="71"/>
      <c r="S176" s="60" t="str">
        <f>K176</f>
        <v>Saisie conforme ou sans objet</v>
      </c>
      <c r="T176" s="60"/>
      <c r="U176" s="60"/>
      <c r="V176" s="60"/>
      <c r="W176" s="60"/>
      <c r="X176" s="60"/>
      <c r="Y176" s="60" t="str">
        <f>L176</f>
        <v>Non pris en compte</v>
      </c>
    </row>
    <row r="177" spans="2:25" ht="30" customHeight="1" x14ac:dyDescent="0.25">
      <c r="B177" s="24"/>
      <c r="C177" s="79" t="s">
        <v>394</v>
      </c>
      <c r="D177" s="95" t="s">
        <v>135</v>
      </c>
      <c r="E177" s="56"/>
      <c r="F177" s="77"/>
      <c r="G177" s="63">
        <f>HLOOKUP(D177,S177:$Y$221,ROWS(S177:$Y$221),FALSE)</f>
        <v>0</v>
      </c>
      <c r="H177" s="67">
        <v>8</v>
      </c>
      <c r="I177" s="63">
        <f>G177*H177</f>
        <v>0</v>
      </c>
      <c r="J177" s="71"/>
      <c r="K177" s="63" t="s">
        <v>135</v>
      </c>
      <c r="L177" s="63" t="s">
        <v>395</v>
      </c>
      <c r="M177" s="71"/>
      <c r="N177" s="71"/>
      <c r="O177" s="71"/>
      <c r="P177" s="71"/>
      <c r="S177" s="60" t="str">
        <f>K177</f>
        <v>Saisie conforme ou sans objet</v>
      </c>
      <c r="T177" s="60"/>
      <c r="U177" s="60"/>
      <c r="V177" s="60"/>
      <c r="W177" s="60"/>
      <c r="X177" s="60"/>
      <c r="Y177" s="60" t="str">
        <f>L177</f>
        <v>Prise en compte d'un antigel sans justificatif</v>
      </c>
    </row>
    <row r="178" spans="2:25" ht="30" customHeight="1" x14ac:dyDescent="0.25">
      <c r="B178" s="78" t="s">
        <v>145</v>
      </c>
      <c r="C178" s="78" t="s">
        <v>148</v>
      </c>
      <c r="D178" s="95" t="s">
        <v>406</v>
      </c>
      <c r="E178" s="63"/>
      <c r="F178" s="71"/>
      <c r="G178" s="63">
        <f>HLOOKUP(D178,S178:$Y$221,ROWS(S178:$Y$221),FALSE)</f>
        <v>0</v>
      </c>
      <c r="H178" s="67">
        <v>20</v>
      </c>
      <c r="I178" s="63">
        <f>G178*H178</f>
        <v>0</v>
      </c>
      <c r="J178" s="71"/>
      <c r="K178" s="67" t="s">
        <v>491</v>
      </c>
      <c r="L178" s="67" t="s">
        <v>421</v>
      </c>
      <c r="M178" s="67" t="s">
        <v>422</v>
      </c>
      <c r="N178" s="63" t="s">
        <v>492</v>
      </c>
      <c r="O178" s="63" t="s">
        <v>493</v>
      </c>
      <c r="P178" s="63" t="s">
        <v>494</v>
      </c>
      <c r="Q178" s="18" t="s">
        <v>156</v>
      </c>
      <c r="S178" s="60" t="str">
        <f>K178</f>
        <v>Saisie conforme (erreur ≤ 2%)</v>
      </c>
      <c r="T178" s="60" t="str">
        <f t="shared" ref="T178:Y178" si="27">L178</f>
        <v>2% &lt; Erreur ≤ 5%</v>
      </c>
      <c r="U178" s="60" t="str">
        <f t="shared" si="27"/>
        <v>5% &lt; Erreur ≤ 10%</v>
      </c>
      <c r="V178" s="60" t="str">
        <f t="shared" si="27"/>
        <v>10% &lt; Erreur ≤ 15%</v>
      </c>
      <c r="W178" s="60" t="str">
        <f t="shared" si="27"/>
        <v>15% &lt; Erreur ≤ 20%</v>
      </c>
      <c r="X178" s="60" t="str">
        <f t="shared" si="27"/>
        <v>Erreur &gt; 20%</v>
      </c>
      <c r="Y178" s="60" t="str">
        <f t="shared" si="27"/>
        <v>Débits nul</v>
      </c>
    </row>
    <row r="179" spans="2:25" ht="30" customHeight="1" x14ac:dyDescent="0.25">
      <c r="B179" s="36"/>
      <c r="C179" s="39" t="s">
        <v>231</v>
      </c>
      <c r="D179" s="37"/>
      <c r="E179" s="63"/>
      <c r="F179" s="71"/>
      <c r="G179" s="63"/>
      <c r="H179" s="67"/>
      <c r="I179" s="67"/>
      <c r="J179" s="71"/>
      <c r="K179" s="63"/>
      <c r="L179" s="63"/>
      <c r="M179" s="71"/>
      <c r="N179" s="71"/>
      <c r="O179" s="71"/>
      <c r="P179" s="71"/>
      <c r="S179" s="60"/>
      <c r="T179" s="60"/>
      <c r="U179" s="60"/>
      <c r="V179" s="60"/>
      <c r="W179" s="60"/>
      <c r="X179" s="60"/>
      <c r="Y179" s="60"/>
    </row>
    <row r="180" spans="2:25" ht="30" customHeight="1" x14ac:dyDescent="0.25">
      <c r="B180" s="36"/>
      <c r="C180" s="39" t="s">
        <v>232</v>
      </c>
      <c r="D180" s="37"/>
      <c r="E180" s="63"/>
      <c r="F180" s="71"/>
      <c r="G180" s="63"/>
      <c r="H180" s="67"/>
      <c r="I180" s="67"/>
      <c r="J180" s="71"/>
      <c r="K180" s="63"/>
      <c r="L180" s="63"/>
      <c r="M180" s="71"/>
      <c r="N180" s="71"/>
      <c r="O180" s="71"/>
      <c r="P180" s="71"/>
      <c r="S180" s="60"/>
      <c r="T180" s="60"/>
      <c r="U180" s="60"/>
      <c r="V180" s="60"/>
      <c r="W180" s="60"/>
      <c r="X180" s="60"/>
      <c r="Y180" s="60"/>
    </row>
    <row r="181" spans="2:25" ht="30" customHeight="1" x14ac:dyDescent="0.25">
      <c r="B181" s="114"/>
      <c r="C181" s="40" t="s">
        <v>249</v>
      </c>
      <c r="D181" s="82" t="e">
        <f>ABS((D179-D180)/D180)</f>
        <v>#DIV/0!</v>
      </c>
      <c r="E181" s="63"/>
      <c r="F181" s="71"/>
      <c r="G181" s="63"/>
      <c r="H181" s="67"/>
      <c r="I181" s="67"/>
      <c r="J181" s="71"/>
      <c r="K181" s="63"/>
      <c r="L181" s="63"/>
      <c r="M181" s="71"/>
      <c r="N181" s="71"/>
      <c r="O181" s="71"/>
      <c r="P181" s="71"/>
      <c r="S181" s="60"/>
      <c r="T181" s="60"/>
      <c r="U181" s="60"/>
      <c r="V181" s="60"/>
      <c r="W181" s="60"/>
      <c r="X181" s="60"/>
      <c r="Y181" s="60"/>
    </row>
    <row r="182" spans="2:25" ht="30" customHeight="1" x14ac:dyDescent="0.25">
      <c r="B182" s="23" t="s">
        <v>50</v>
      </c>
      <c r="C182" s="96" t="s">
        <v>146</v>
      </c>
      <c r="D182" s="63" t="s">
        <v>104</v>
      </c>
      <c r="E182" s="63"/>
      <c r="F182" s="71"/>
      <c r="G182" s="63">
        <f>HLOOKUP(D182,S182:$Y$221,ROWS(S182:$Y$221),FALSE)</f>
        <v>0</v>
      </c>
      <c r="H182" s="67">
        <v>10</v>
      </c>
      <c r="I182" s="63">
        <f>G182*H182</f>
        <v>0</v>
      </c>
      <c r="J182" s="71"/>
      <c r="K182" s="63" t="s">
        <v>104</v>
      </c>
      <c r="L182" s="63" t="s">
        <v>495</v>
      </c>
      <c r="M182" s="63" t="s">
        <v>149</v>
      </c>
      <c r="N182" s="63" t="s">
        <v>496</v>
      </c>
      <c r="O182" s="71"/>
      <c r="P182" s="71"/>
      <c r="S182" s="60" t="str">
        <f>K182</f>
        <v>Saisie conforme ou valeur retenue pénalisante</v>
      </c>
      <c r="T182" s="60"/>
      <c r="U182" s="60" t="str">
        <f>L182</f>
        <v>Cdep=1 au lieu de composants certifiés</v>
      </c>
      <c r="V182" s="60"/>
      <c r="W182" s="60" t="str">
        <f>M182</f>
        <v>Composants retenus certifiés au lieu de par défaut</v>
      </c>
      <c r="X182" s="60"/>
      <c r="Y182" s="60" t="str">
        <f>N182</f>
        <v>Cdep ≤ 1 au lieu de par défaut</v>
      </c>
    </row>
    <row r="183" spans="2:25" ht="30" customHeight="1" x14ac:dyDescent="0.25">
      <c r="B183" s="24"/>
      <c r="C183" s="108" t="s">
        <v>230</v>
      </c>
      <c r="D183" s="63" t="s">
        <v>104</v>
      </c>
      <c r="E183" s="56"/>
      <c r="F183" s="77"/>
      <c r="G183" s="63">
        <f>HLOOKUP(D183,S183:$Y$221,ROWS(S183:$Y$221),FALSE)</f>
        <v>0</v>
      </c>
      <c r="H183" s="67">
        <v>20</v>
      </c>
      <c r="I183" s="63">
        <f>G183*H183</f>
        <v>0</v>
      </c>
      <c r="J183" s="71"/>
      <c r="K183" s="63" t="s">
        <v>104</v>
      </c>
      <c r="L183" s="63" t="s">
        <v>497</v>
      </c>
      <c r="M183" s="63" t="s">
        <v>498</v>
      </c>
      <c r="N183" s="63" t="s">
        <v>297</v>
      </c>
      <c r="O183" s="71"/>
      <c r="P183" s="71"/>
      <c r="S183" s="60" t="str">
        <f>K183</f>
        <v>Saisie conforme ou valeur retenue pénalisante</v>
      </c>
      <c r="T183" s="60"/>
      <c r="U183" s="60" t="str">
        <f>L183</f>
        <v xml:space="preserve">Saisie non conforme, 0,3W/(m3/h) ≤ P </v>
      </c>
      <c r="V183" s="60"/>
      <c r="W183" s="60" t="str">
        <f>M183</f>
        <v>0,15W/(m3/h) ≤ P &lt; 0,3W/(m3/h)</v>
      </c>
      <c r="X183" s="60"/>
      <c r="Y183" s="60" t="str">
        <f>N183</f>
        <v>P &lt; 0,15W/(m3/h)</v>
      </c>
    </row>
    <row r="184" spans="2:25" ht="30" customHeight="1" x14ac:dyDescent="0.25">
      <c r="B184" s="45"/>
      <c r="C184" s="109" t="s">
        <v>291</v>
      </c>
      <c r="D184" s="37"/>
      <c r="E184" s="56"/>
      <c r="F184" s="77"/>
      <c r="G184" s="63"/>
      <c r="H184" s="67"/>
      <c r="I184" s="67"/>
      <c r="J184" s="71"/>
      <c r="K184" s="63"/>
      <c r="L184" s="63"/>
      <c r="M184" s="63"/>
      <c r="N184" s="63"/>
      <c r="O184" s="63"/>
      <c r="P184" s="71"/>
      <c r="S184" s="60"/>
      <c r="T184" s="60"/>
      <c r="U184" s="60"/>
      <c r="V184" s="60"/>
      <c r="W184" s="60"/>
      <c r="X184" s="60"/>
      <c r="Y184" s="60"/>
    </row>
    <row r="185" spans="2:25" ht="30" customHeight="1" x14ac:dyDescent="0.25">
      <c r="B185" s="45"/>
      <c r="C185" s="109" t="s">
        <v>292</v>
      </c>
      <c r="D185" s="37"/>
      <c r="E185" s="56"/>
      <c r="F185" s="77"/>
      <c r="G185" s="63"/>
      <c r="H185" s="67"/>
      <c r="I185" s="67"/>
      <c r="J185" s="71"/>
      <c r="K185" s="63"/>
      <c r="L185" s="63"/>
      <c r="M185" s="63"/>
      <c r="N185" s="63"/>
      <c r="O185" s="63"/>
      <c r="P185" s="71"/>
      <c r="S185" s="60"/>
      <c r="T185" s="60"/>
      <c r="U185" s="60"/>
      <c r="V185" s="60"/>
      <c r="W185" s="60"/>
      <c r="X185" s="60"/>
      <c r="Y185" s="60"/>
    </row>
    <row r="186" spans="2:25" ht="30" customHeight="1" x14ac:dyDescent="0.25">
      <c r="B186" s="45"/>
      <c r="C186" s="111" t="s">
        <v>224</v>
      </c>
      <c r="D186" s="98" t="e">
        <f>D184/D185</f>
        <v>#DIV/0!</v>
      </c>
      <c r="E186" s="56"/>
      <c r="F186" s="77"/>
      <c r="G186" s="63"/>
      <c r="H186" s="67"/>
      <c r="I186" s="67"/>
      <c r="J186" s="71"/>
      <c r="K186" s="63"/>
      <c r="L186" s="63"/>
      <c r="M186" s="63"/>
      <c r="N186" s="63"/>
      <c r="O186" s="63"/>
      <c r="P186" s="71"/>
      <c r="S186" s="60"/>
      <c r="T186" s="60"/>
      <c r="U186" s="60"/>
      <c r="V186" s="60"/>
      <c r="W186" s="60"/>
      <c r="X186" s="60"/>
      <c r="Y186" s="60"/>
    </row>
    <row r="187" spans="2:25" ht="30" customHeight="1" x14ac:dyDescent="0.25">
      <c r="B187" s="24"/>
      <c r="C187" s="108" t="s">
        <v>12</v>
      </c>
      <c r="D187" s="95" t="s">
        <v>150</v>
      </c>
      <c r="E187" s="56"/>
      <c r="F187" s="77"/>
      <c r="G187" s="63">
        <f>HLOOKUP(D187,S187:$Y$221,ROWS(S187:$Y$221),FALSE)</f>
        <v>0</v>
      </c>
      <c r="H187" s="67">
        <v>20</v>
      </c>
      <c r="I187" s="63">
        <f>G187*H187</f>
        <v>0</v>
      </c>
      <c r="J187" s="71"/>
      <c r="K187" s="63" t="s">
        <v>150</v>
      </c>
      <c r="L187" s="63" t="s">
        <v>471</v>
      </c>
      <c r="M187" s="63" t="s">
        <v>422</v>
      </c>
      <c r="N187" s="63" t="s">
        <v>423</v>
      </c>
      <c r="O187" s="63" t="s">
        <v>276</v>
      </c>
      <c r="P187" s="63" t="s">
        <v>130</v>
      </c>
      <c r="Q187" s="18" t="s">
        <v>129</v>
      </c>
      <c r="S187" s="60" t="str">
        <f t="shared" ref="S187:Y187" si="28">K187</f>
        <v>Saisie conforme, sans objet ou valeur retenue pénalisante</v>
      </c>
      <c r="T187" s="60" t="str">
        <f t="shared" si="28"/>
        <v>Erreur ≤ 5%</v>
      </c>
      <c r="U187" s="60" t="str">
        <f t="shared" si="28"/>
        <v>5% &lt; Erreur ≤ 10%</v>
      </c>
      <c r="V187" s="60" t="str">
        <f t="shared" si="28"/>
        <v>10% &lt; Erreur ≤ 20%</v>
      </c>
      <c r="W187" s="60" t="str">
        <f t="shared" si="28"/>
        <v>Erreur &gt; 20%</v>
      </c>
      <c r="X187" s="60" t="str">
        <f t="shared" si="28"/>
        <v>Valeur retenue justifiée sans justificatif</v>
      </c>
      <c r="Y187" s="60" t="str">
        <f t="shared" si="28"/>
        <v>Valeur retenue certifiée sans certificat</v>
      </c>
    </row>
    <row r="188" spans="2:25" ht="30" customHeight="1" x14ac:dyDescent="0.25">
      <c r="B188" s="45"/>
      <c r="C188" s="109" t="s">
        <v>226</v>
      </c>
      <c r="D188" s="37"/>
      <c r="E188" s="56"/>
      <c r="F188" s="77"/>
      <c r="G188" s="63"/>
      <c r="H188" s="67"/>
      <c r="I188" s="67"/>
      <c r="J188" s="71"/>
      <c r="K188" s="63"/>
      <c r="L188" s="63"/>
      <c r="M188" s="63"/>
      <c r="N188" s="63"/>
      <c r="O188" s="63"/>
      <c r="P188" s="71"/>
      <c r="S188" s="60"/>
      <c r="T188" s="60"/>
      <c r="U188" s="60"/>
      <c r="V188" s="60"/>
      <c r="W188" s="60"/>
      <c r="X188" s="60"/>
      <c r="Y188" s="60"/>
    </row>
    <row r="189" spans="2:25" ht="30" customHeight="1" x14ac:dyDescent="0.25">
      <c r="B189" s="45"/>
      <c r="C189" s="109" t="s">
        <v>227</v>
      </c>
      <c r="D189" s="37"/>
      <c r="E189" s="56"/>
      <c r="F189" s="77"/>
      <c r="G189" s="63"/>
      <c r="H189" s="67"/>
      <c r="I189" s="67"/>
      <c r="J189" s="71"/>
      <c r="K189" s="63"/>
      <c r="L189" s="63"/>
      <c r="M189" s="63"/>
      <c r="N189" s="63"/>
      <c r="O189" s="63"/>
      <c r="P189" s="71"/>
      <c r="S189" s="60"/>
      <c r="T189" s="60"/>
      <c r="U189" s="60"/>
      <c r="V189" s="60"/>
      <c r="W189" s="60"/>
      <c r="X189" s="60"/>
      <c r="Y189" s="60"/>
    </row>
    <row r="190" spans="2:25" ht="30" customHeight="1" x14ac:dyDescent="0.25">
      <c r="B190" s="38"/>
      <c r="C190" s="111" t="s">
        <v>249</v>
      </c>
      <c r="D190" s="82" t="e">
        <f>IF(D189&gt;D188,"Valeur retenue pénalisante",(D188-D189)/D189)</f>
        <v>#DIV/0!</v>
      </c>
      <c r="E190" s="56"/>
      <c r="F190" s="77"/>
      <c r="G190" s="63"/>
      <c r="H190" s="67"/>
      <c r="I190" s="67"/>
      <c r="J190" s="71"/>
      <c r="K190" s="63"/>
      <c r="L190" s="63"/>
      <c r="M190" s="63"/>
      <c r="N190" s="63"/>
      <c r="O190" s="63"/>
      <c r="P190" s="71"/>
      <c r="S190" s="60"/>
      <c r="T190" s="60"/>
      <c r="U190" s="60"/>
      <c r="V190" s="60"/>
      <c r="W190" s="60"/>
      <c r="X190" s="60"/>
      <c r="Y190" s="60"/>
    </row>
    <row r="191" spans="2:25" ht="30" customHeight="1" x14ac:dyDescent="0.25">
      <c r="B191" s="22" t="s">
        <v>30</v>
      </c>
      <c r="C191" s="97" t="s">
        <v>396</v>
      </c>
      <c r="D191" s="63" t="s">
        <v>65</v>
      </c>
      <c r="E191" s="56"/>
      <c r="F191" s="77"/>
      <c r="G191" s="63">
        <f>HLOOKUP(D191,S191:$Y$221,ROWS(S191:$Y$221),FALSE)</f>
        <v>0</v>
      </c>
      <c r="H191" s="67">
        <v>20</v>
      </c>
      <c r="I191" s="63">
        <f t="shared" ref="I191:I196" si="29">G191*H191</f>
        <v>0</v>
      </c>
      <c r="J191" s="71"/>
      <c r="K191" s="63" t="s">
        <v>65</v>
      </c>
      <c r="L191" s="63" t="s">
        <v>359</v>
      </c>
      <c r="M191" s="63" t="s">
        <v>358</v>
      </c>
      <c r="N191" s="63" t="s">
        <v>151</v>
      </c>
      <c r="O191" s="63" t="s">
        <v>152</v>
      </c>
      <c r="P191" s="71"/>
      <c r="S191" s="60" t="str">
        <f>K191</f>
        <v>Saisie conforme</v>
      </c>
      <c r="T191" s="60" t="str">
        <f>L191</f>
        <v>Réduction des débits en inoccupation, conforme rapport, mais réduction surévaluée ou non détaillée rapport</v>
      </c>
      <c r="U191" s="60"/>
      <c r="V191" s="60" t="str">
        <f>M191</f>
        <v>Suppression au lieu de réduction des débits en inoccupation sans justificatif</v>
      </c>
      <c r="W191" s="60" t="str">
        <f>N191</f>
        <v>Réduction des débits en inoccupation sans justificatif</v>
      </c>
      <c r="X191" s="60"/>
      <c r="Y191" s="60" t="str">
        <f>O191</f>
        <v>Suppression des débits en inoccupation sans justificatif</v>
      </c>
    </row>
    <row r="192" spans="2:25" ht="30" customHeight="1" x14ac:dyDescent="0.25">
      <c r="B192" s="22"/>
      <c r="C192" s="97" t="s">
        <v>354</v>
      </c>
      <c r="D192" s="63" t="s">
        <v>355</v>
      </c>
      <c r="E192" s="56"/>
      <c r="F192" s="77"/>
      <c r="G192" s="63">
        <f>HLOOKUP(D192,S192:$Y$221,ROWS(S192:$Y$221),FALSE)</f>
        <v>0</v>
      </c>
      <c r="H192" s="67">
        <v>15</v>
      </c>
      <c r="I192" s="63">
        <f t="shared" si="29"/>
        <v>0</v>
      </c>
      <c r="J192" s="71"/>
      <c r="K192" s="63" t="s">
        <v>355</v>
      </c>
      <c r="L192" s="63" t="s">
        <v>356</v>
      </c>
      <c r="M192" s="63"/>
      <c r="N192" s="71"/>
      <c r="O192" s="71"/>
      <c r="P192" s="71"/>
      <c r="S192" s="60" t="str">
        <f>K192</f>
        <v>Saisie conforme ou absence de bypass</v>
      </c>
      <c r="T192" s="60"/>
      <c r="U192" s="60"/>
      <c r="V192" s="60"/>
      <c r="W192" s="60"/>
      <c r="X192" s="60"/>
      <c r="Y192" s="60" t="str">
        <f>L192</f>
        <v>Bypass saisi sans justificatif</v>
      </c>
    </row>
    <row r="193" spans="2:25" ht="70.5" customHeight="1" x14ac:dyDescent="0.25">
      <c r="B193" s="22"/>
      <c r="C193" s="72" t="s">
        <v>499</v>
      </c>
      <c r="D193" s="63" t="s">
        <v>65</v>
      </c>
      <c r="E193" s="56"/>
      <c r="F193" s="77"/>
      <c r="G193" s="63">
        <f>HLOOKUP(D193,S193:$Y$221,ROWS(S193:$Y$221),FALSE)</f>
        <v>0</v>
      </c>
      <c r="H193" s="67">
        <v>10</v>
      </c>
      <c r="I193" s="63">
        <f t="shared" si="29"/>
        <v>0</v>
      </c>
      <c r="J193" s="71"/>
      <c r="K193" s="63" t="s">
        <v>65</v>
      </c>
      <c r="L193" s="63" t="s">
        <v>500</v>
      </c>
      <c r="M193" s="67" t="s">
        <v>501</v>
      </c>
      <c r="N193" s="67" t="s">
        <v>502</v>
      </c>
      <c r="O193" s="67" t="s">
        <v>503</v>
      </c>
      <c r="P193" s="67" t="s">
        <v>504</v>
      </c>
      <c r="S193" s="60" t="str">
        <f>K193</f>
        <v>Saisie conforme</v>
      </c>
      <c r="T193" s="60"/>
      <c r="U193" s="60" t="str">
        <f t="shared" ref="U193:W193" si="30">L193</f>
        <v>Sondes CO2 au lieu de détecteurs de présence (sur débit ≥ 10% débit total)</v>
      </c>
      <c r="V193" s="60" t="str">
        <f t="shared" si="30"/>
        <v>Détecteur de présence sans justificatif ou écart sur Crdbnr ≤ 0,1 (sur débit ≥ 10% débit total)</v>
      </c>
      <c r="W193" s="60" t="str">
        <f t="shared" si="30"/>
        <v>Sondes CO2 sans justificatif ou 0,1 &lt; écart sur Crdbnr ≤ 0,2 (sur débit ≥ 10% débit total)</v>
      </c>
      <c r="X193" s="60" t="str">
        <f>O193</f>
        <v>Sondes CO2 sans justificatif ou écart sur Crdbnr &gt; 0,2 (sur débit ≥ 10% débit total)</v>
      </c>
      <c r="Y193" s="60" t="str">
        <f>P193</f>
        <v>Sondes CO2 sans justificatif ou écart sur Crdbnr &gt; 0,2 (sur débit ≥ 30% débit total)</v>
      </c>
    </row>
    <row r="194" spans="2:25" ht="30" customHeight="1" x14ac:dyDescent="0.25">
      <c r="B194" s="23" t="s">
        <v>51</v>
      </c>
      <c r="C194" s="72" t="s">
        <v>49</v>
      </c>
      <c r="D194" s="63" t="s">
        <v>65</v>
      </c>
      <c r="E194" s="56"/>
      <c r="F194" s="77"/>
      <c r="G194" s="63">
        <f>HLOOKUP(D194,S194:$Y$221,ROWS(S194:$Y$221),FALSE)</f>
        <v>0</v>
      </c>
      <c r="H194" s="67">
        <v>12</v>
      </c>
      <c r="I194" s="63">
        <f t="shared" si="29"/>
        <v>0</v>
      </c>
      <c r="J194" s="71"/>
      <c r="K194" s="63" t="s">
        <v>65</v>
      </c>
      <c r="L194" s="63" t="s">
        <v>153</v>
      </c>
      <c r="M194" s="63" t="s">
        <v>289</v>
      </c>
      <c r="N194" s="63" t="s">
        <v>290</v>
      </c>
      <c r="O194" s="63" t="s">
        <v>154</v>
      </c>
      <c r="P194" s="63" t="s">
        <v>155</v>
      </c>
      <c r="S194" s="60" t="str">
        <f>K194</f>
        <v>Saisie conforme</v>
      </c>
      <c r="T194" s="60"/>
      <c r="U194" s="60" t="str">
        <f>L194</f>
        <v>Classe A, B ou C, conforme rapport mais test obligatoire non précisé</v>
      </c>
      <c r="V194" s="60" t="str">
        <f>M194</f>
        <v>Classe B saisie contre classe A stipulée rapport ou classe C saisie contre classe B stipulée rapport</v>
      </c>
      <c r="W194" s="60" t="str">
        <f>N194</f>
        <v>Classe A, non stipulé rapport ou classe C saisie contre classe A stipulée rapport</v>
      </c>
      <c r="X194" s="60" t="str">
        <f>O194</f>
        <v>Classe B, non stipulé rapport</v>
      </c>
      <c r="Y194" s="60" t="str">
        <f>P194</f>
        <v>Classe C, non stipulé rapport</v>
      </c>
    </row>
    <row r="195" spans="2:25" ht="30" customHeight="1" x14ac:dyDescent="0.25">
      <c r="B195" s="24"/>
      <c r="C195" s="72" t="s">
        <v>407</v>
      </c>
      <c r="D195" s="63" t="s">
        <v>408</v>
      </c>
      <c r="E195" s="56"/>
      <c r="F195" s="77"/>
      <c r="G195" s="63">
        <f>HLOOKUP(D195,S195:$Y$221,ROWS(S195:$Y$221),FALSE)</f>
        <v>0</v>
      </c>
      <c r="H195" s="67">
        <v>4</v>
      </c>
      <c r="I195" s="63">
        <f t="shared" si="29"/>
        <v>0</v>
      </c>
      <c r="J195" s="71"/>
      <c r="K195" s="63" t="s">
        <v>505</v>
      </c>
      <c r="L195" s="63" t="s">
        <v>506</v>
      </c>
      <c r="M195" s="71"/>
      <c r="N195" s="71"/>
      <c r="O195" s="71"/>
      <c r="P195" s="71"/>
      <c r="S195" s="60" t="str">
        <f>K195</f>
        <v>Saisie conforme (≤1,5m².K/W)</v>
      </c>
      <c r="T195" s="60"/>
      <c r="U195" s="60"/>
      <c r="V195" s="60"/>
      <c r="W195" s="60"/>
      <c r="X195" s="60"/>
      <c r="Y195" s="60" t="str">
        <f>L195</f>
        <v>Saisie non conforme (&gt;1,5m².K/W sans justificatif)</v>
      </c>
    </row>
    <row r="196" spans="2:25" ht="30" customHeight="1" x14ac:dyDescent="0.25">
      <c r="B196" s="25"/>
      <c r="C196" s="70" t="s">
        <v>238</v>
      </c>
      <c r="D196" s="63" t="s">
        <v>172</v>
      </c>
      <c r="E196" s="56"/>
      <c r="F196" s="77"/>
      <c r="G196" s="63">
        <f>HLOOKUP(D196,S196:$Y$221,ROWS(S196:$Y$221),FALSE)</f>
        <v>0</v>
      </c>
      <c r="H196" s="67">
        <v>10</v>
      </c>
      <c r="I196" s="63">
        <f t="shared" si="29"/>
        <v>0</v>
      </c>
      <c r="J196" s="71"/>
      <c r="K196" s="63" t="s">
        <v>172</v>
      </c>
      <c r="L196" s="63" t="s">
        <v>143</v>
      </c>
      <c r="M196" s="71"/>
      <c r="N196" s="71"/>
      <c r="O196" s="71"/>
      <c r="P196" s="71"/>
      <c r="S196" s="60" t="str">
        <f>K196</f>
        <v>Saisie conforme ou valeur par défaut</v>
      </c>
      <c r="T196" s="60"/>
      <c r="U196" s="60"/>
      <c r="V196" s="60"/>
      <c r="W196" s="60"/>
      <c r="X196" s="60"/>
      <c r="Y196" s="60" t="str">
        <f>L196</f>
        <v>Valeur saisie non justifiée</v>
      </c>
    </row>
    <row r="197" spans="2:25" ht="30" customHeight="1" x14ac:dyDescent="0.25">
      <c r="B197" s="87" t="s">
        <v>118</v>
      </c>
      <c r="C197" s="107"/>
      <c r="D197" s="89"/>
      <c r="E197" s="89"/>
      <c r="F197" s="77"/>
      <c r="G197" s="94"/>
      <c r="H197" s="123"/>
      <c r="I197" s="94"/>
      <c r="J197" s="71"/>
      <c r="K197" s="71"/>
      <c r="L197" s="71"/>
      <c r="M197" s="71"/>
      <c r="N197" s="71"/>
      <c r="O197" s="71"/>
      <c r="P197" s="71"/>
      <c r="S197" s="60"/>
      <c r="T197" s="60"/>
      <c r="U197" s="60"/>
      <c r="V197" s="60"/>
      <c r="W197" s="60"/>
      <c r="X197" s="60"/>
      <c r="Y197" s="60"/>
    </row>
    <row r="198" spans="2:25" ht="30" customHeight="1" x14ac:dyDescent="0.25">
      <c r="B198" s="23"/>
      <c r="C198" s="70" t="s">
        <v>157</v>
      </c>
      <c r="D198" s="104" t="s">
        <v>246</v>
      </c>
      <c r="E198" s="56"/>
      <c r="F198" s="77"/>
      <c r="G198" s="63">
        <f>HLOOKUP(D198,S198:$Y$221,ROWS(S198:$Y$221),FALSE)</f>
        <v>0</v>
      </c>
      <c r="H198" s="67">
        <v>20</v>
      </c>
      <c r="I198" s="63">
        <f t="shared" ref="I198:I205" si="31">G198*H198</f>
        <v>0</v>
      </c>
      <c r="J198" s="71"/>
      <c r="K198" s="102" t="s">
        <v>246</v>
      </c>
      <c r="L198" s="63" t="s">
        <v>245</v>
      </c>
      <c r="M198" s="71"/>
      <c r="N198" s="71"/>
      <c r="O198" s="71"/>
      <c r="P198" s="71"/>
      <c r="S198" s="61" t="str">
        <f t="shared" ref="S198:S205" si="32">K198</f>
        <v>Saisie en cohérence avec la Surt (écart &lt; 5m²) ou sans objet</v>
      </c>
      <c r="T198" s="60"/>
      <c r="U198" s="60"/>
      <c r="V198" s="60"/>
      <c r="W198" s="60"/>
      <c r="X198" s="60"/>
      <c r="Y198" s="60" t="str">
        <f>L198</f>
        <v>Saisie incohérente</v>
      </c>
    </row>
    <row r="199" spans="2:25" ht="30" customHeight="1" x14ac:dyDescent="0.25">
      <c r="B199" s="65"/>
      <c r="C199" s="70" t="s">
        <v>159</v>
      </c>
      <c r="D199" s="104" t="s">
        <v>65</v>
      </c>
      <c r="E199" s="56"/>
      <c r="F199" s="77"/>
      <c r="G199" s="63">
        <f>HLOOKUP(D199,S199:$Y$221,ROWS(S199:$Y$221),FALSE)</f>
        <v>0</v>
      </c>
      <c r="H199" s="67">
        <v>20</v>
      </c>
      <c r="I199" s="63">
        <f t="shared" si="31"/>
        <v>0</v>
      </c>
      <c r="J199" s="71"/>
      <c r="K199" s="63" t="s">
        <v>65</v>
      </c>
      <c r="L199" s="63" t="s">
        <v>160</v>
      </c>
      <c r="M199" s="63" t="s">
        <v>161</v>
      </c>
      <c r="N199" s="71"/>
      <c r="O199" s="71"/>
      <c r="P199" s="71"/>
      <c r="S199" s="60" t="str">
        <f t="shared" si="32"/>
        <v>Saisie conforme</v>
      </c>
      <c r="T199" s="60"/>
      <c r="U199" s="60"/>
      <c r="V199" s="60" t="str">
        <f>L199</f>
        <v>Erreur sur plus de 10% de la surface</v>
      </c>
      <c r="W199" s="60"/>
      <c r="X199" s="60"/>
      <c r="Y199" s="60" t="str">
        <f>M199</f>
        <v>Erreur sur plus de 20% de la surface</v>
      </c>
    </row>
    <row r="200" spans="2:25" ht="30" customHeight="1" x14ac:dyDescent="0.25">
      <c r="B200" s="65"/>
      <c r="C200" s="70" t="s">
        <v>32</v>
      </c>
      <c r="D200" s="104" t="s">
        <v>81</v>
      </c>
      <c r="E200" s="56"/>
      <c r="F200" s="77"/>
      <c r="G200" s="63">
        <f>HLOOKUP(D200,S200:$Y$221,ROWS(S200:$Y$221),FALSE)</f>
        <v>0</v>
      </c>
      <c r="H200" s="67">
        <v>20</v>
      </c>
      <c r="I200" s="63">
        <f t="shared" si="31"/>
        <v>0</v>
      </c>
      <c r="J200" s="71"/>
      <c r="K200" s="63" t="s">
        <v>81</v>
      </c>
      <c r="L200" s="63" t="s">
        <v>507</v>
      </c>
      <c r="M200" s="63" t="s">
        <v>162</v>
      </c>
      <c r="N200" s="63" t="s">
        <v>508</v>
      </c>
      <c r="O200" s="63" t="s">
        <v>163</v>
      </c>
      <c r="P200" s="63" t="s">
        <v>164</v>
      </c>
      <c r="Q200" s="18" t="s">
        <v>209</v>
      </c>
      <c r="S200" s="60" t="str">
        <f t="shared" si="32"/>
        <v>Saisie conforme ou valeurs retenues pénalisantes</v>
      </c>
      <c r="T200" s="60" t="str">
        <f t="shared" ref="T200:Y200" si="33">L200</f>
        <v>Valeurs non justifiées ou non stipulées rapport, Pmoy &gt; 10W/m²</v>
      </c>
      <c r="U200" s="60" t="str">
        <f t="shared" si="33"/>
        <v>Erreur de plus de 10% sur une surface supérieure à 10%</v>
      </c>
      <c r="V200" s="60" t="str">
        <f t="shared" si="33"/>
        <v>Valeurs non justifiées ou non stipulées rapport, Pmoy ≤ 10W/m²</v>
      </c>
      <c r="W200" s="60" t="str">
        <f t="shared" si="33"/>
        <v>Erreur de plus de 10% sur une surface supérieure à 20%</v>
      </c>
      <c r="X200" s="60" t="str">
        <f t="shared" si="33"/>
        <v>Erreur de plus de 20% sur une surface supérieure à 20%</v>
      </c>
      <c r="Y200" s="60" t="str">
        <f t="shared" si="33"/>
        <v>Valeurs non justifiées ou non stipulées rapport, Pmoy ≤ 8W/m²</v>
      </c>
    </row>
    <row r="201" spans="2:25" ht="30" customHeight="1" x14ac:dyDescent="0.25">
      <c r="B201" s="65"/>
      <c r="C201" s="70" t="s">
        <v>208</v>
      </c>
      <c r="D201" s="104" t="s">
        <v>65</v>
      </c>
      <c r="E201" s="56"/>
      <c r="F201" s="77"/>
      <c r="G201" s="63">
        <f>HLOOKUP(D201,S201:$Y$221,ROWS(S201:$Y$221),FALSE)</f>
        <v>0</v>
      </c>
      <c r="H201" s="67">
        <v>15</v>
      </c>
      <c r="I201" s="63">
        <f t="shared" si="31"/>
        <v>0</v>
      </c>
      <c r="J201" s="71"/>
      <c r="K201" s="63" t="s">
        <v>65</v>
      </c>
      <c r="L201" s="63" t="s">
        <v>160</v>
      </c>
      <c r="M201" s="63" t="s">
        <v>161</v>
      </c>
      <c r="N201" s="71"/>
      <c r="O201" s="71"/>
      <c r="P201" s="71"/>
      <c r="S201" s="60" t="str">
        <f t="shared" si="32"/>
        <v>Saisie conforme</v>
      </c>
      <c r="T201" s="60"/>
      <c r="U201" s="60"/>
      <c r="V201" s="60" t="str">
        <f>L201</f>
        <v>Erreur sur plus de 10% de la surface</v>
      </c>
      <c r="W201" s="60"/>
      <c r="X201" s="60"/>
      <c r="Y201" s="60" t="str">
        <f>M201</f>
        <v>Erreur sur plus de 20% de la surface</v>
      </c>
    </row>
    <row r="202" spans="2:25" ht="30" customHeight="1" x14ac:dyDescent="0.25">
      <c r="B202" s="65"/>
      <c r="C202" s="70" t="s">
        <v>53</v>
      </c>
      <c r="D202" s="104" t="s">
        <v>65</v>
      </c>
      <c r="E202" s="56"/>
      <c r="F202" s="77"/>
      <c r="G202" s="63">
        <f>HLOOKUP(D202,S202:$Y$221,ROWS(S202:$Y$221),FALSE)</f>
        <v>0</v>
      </c>
      <c r="H202" s="67">
        <v>20</v>
      </c>
      <c r="I202" s="63">
        <f t="shared" si="31"/>
        <v>0</v>
      </c>
      <c r="J202" s="71"/>
      <c r="K202" s="63" t="s">
        <v>65</v>
      </c>
      <c r="L202" s="63" t="s">
        <v>509</v>
      </c>
      <c r="M202" s="63" t="s">
        <v>166</v>
      </c>
      <c r="N202" s="63" t="s">
        <v>510</v>
      </c>
      <c r="O202" s="63" t="s">
        <v>158</v>
      </c>
      <c r="P202" s="71"/>
      <c r="S202" s="60" t="str">
        <f t="shared" si="32"/>
        <v>Saisie conforme</v>
      </c>
      <c r="T202" s="60"/>
      <c r="U202" s="60" t="str">
        <f>L202</f>
        <v>Erreur ≥ 10% sur une surface ≥ 10% des locaux à calculer</v>
      </c>
      <c r="V202" s="60" t="str">
        <f>M202</f>
        <v>Aucun calcul réalisé (0 ou 100%) alors que certains locaux ont un accès partiel</v>
      </c>
      <c r="W202" s="60" t="str">
        <f>N202</f>
        <v>Erreur ≥ 10% sur une surface ≥ 20% des locaux à calculer</v>
      </c>
      <c r="X202" s="60"/>
      <c r="Y202" s="60" t="str">
        <f>O202</f>
        <v>Aucun calcul réalisé (100% sur tous les locaux)</v>
      </c>
    </row>
    <row r="203" spans="2:25" ht="30" customHeight="1" x14ac:dyDescent="0.25">
      <c r="B203" s="65"/>
      <c r="C203" s="70" t="s">
        <v>33</v>
      </c>
      <c r="D203" s="104" t="s">
        <v>65</v>
      </c>
      <c r="E203" s="56"/>
      <c r="F203" s="77"/>
      <c r="G203" s="63">
        <f>HLOOKUP(D203,S203:$Y$221,ROWS(S203:$Y$221),FALSE)</f>
        <v>0</v>
      </c>
      <c r="H203" s="67">
        <v>20</v>
      </c>
      <c r="I203" s="63">
        <f t="shared" si="31"/>
        <v>0</v>
      </c>
      <c r="J203" s="71"/>
      <c r="K203" s="63" t="s">
        <v>65</v>
      </c>
      <c r="L203" s="63" t="s">
        <v>210</v>
      </c>
      <c r="M203" s="63" t="s">
        <v>211</v>
      </c>
      <c r="N203" s="71"/>
      <c r="O203" s="71"/>
      <c r="P203" s="71"/>
      <c r="S203" s="60" t="str">
        <f t="shared" si="32"/>
        <v>Saisie conforme</v>
      </c>
      <c r="T203" s="60"/>
      <c r="U203" s="60"/>
      <c r="V203" s="60" t="str">
        <f>L203</f>
        <v>Non justifié sur plus de 10% des locaux hors locaux à occupation passagère et hors locaux avec accès à 0 ou 100%</v>
      </c>
      <c r="W203" s="60"/>
      <c r="X203" s="60"/>
      <c r="Y203" s="60" t="str">
        <f>M203</f>
        <v>Non justifié sur plus de 20% des locaux hors locaux à occupation passagère et hors locaux avec accès à 0 ou 100%</v>
      </c>
    </row>
    <row r="204" spans="2:25" ht="30" customHeight="1" x14ac:dyDescent="0.25">
      <c r="B204" s="65"/>
      <c r="C204" s="70" t="s">
        <v>198</v>
      </c>
      <c r="D204" s="104" t="s">
        <v>135</v>
      </c>
      <c r="E204" s="56"/>
      <c r="F204" s="77"/>
      <c r="G204" s="63">
        <f>HLOOKUP(D204,S204:$Y$221,ROWS(S204:$Y$221),FALSE)</f>
        <v>0</v>
      </c>
      <c r="H204" s="67">
        <v>4</v>
      </c>
      <c r="I204" s="63">
        <f t="shared" si="31"/>
        <v>0</v>
      </c>
      <c r="J204" s="71"/>
      <c r="K204" s="63" t="s">
        <v>135</v>
      </c>
      <c r="L204" s="63" t="s">
        <v>199</v>
      </c>
      <c r="M204" s="71"/>
      <c r="N204" s="71"/>
      <c r="O204" s="71"/>
      <c r="P204" s="71"/>
      <c r="S204" s="60" t="str">
        <f t="shared" si="32"/>
        <v>Saisie conforme ou sans objet</v>
      </c>
      <c r="T204" s="60"/>
      <c r="U204" s="60"/>
      <c r="V204" s="60"/>
      <c r="W204" s="60"/>
      <c r="X204" s="60"/>
      <c r="Y204" s="60" t="str">
        <f>L204</f>
        <v>Puissance non prise en compte (détecteurs de présence, gradateurs)</v>
      </c>
    </row>
    <row r="205" spans="2:25" ht="30" customHeight="1" x14ac:dyDescent="0.25">
      <c r="B205" s="66"/>
      <c r="C205" s="70" t="s">
        <v>34</v>
      </c>
      <c r="D205" s="104" t="s">
        <v>135</v>
      </c>
      <c r="E205" s="56"/>
      <c r="F205" s="77"/>
      <c r="G205" s="63">
        <f>HLOOKUP(D205,S205:$Y$221,ROWS(S205:$Y$221),FALSE)</f>
        <v>0</v>
      </c>
      <c r="H205" s="67">
        <v>5</v>
      </c>
      <c r="I205" s="63">
        <f t="shared" si="31"/>
        <v>0</v>
      </c>
      <c r="J205" s="71"/>
      <c r="K205" s="63" t="s">
        <v>135</v>
      </c>
      <c r="L205" s="63" t="s">
        <v>165</v>
      </c>
      <c r="M205" s="71"/>
      <c r="N205" s="71"/>
      <c r="O205" s="71"/>
      <c r="P205" s="71"/>
      <c r="S205" s="60" t="str">
        <f t="shared" si="32"/>
        <v>Saisie conforme ou sans objet</v>
      </c>
      <c r="T205" s="60"/>
      <c r="U205" s="60"/>
      <c r="V205" s="60"/>
      <c r="W205" s="60"/>
      <c r="X205" s="60"/>
      <c r="Y205" s="60" t="str">
        <f>L205</f>
        <v>Eclairage d'appoint présent non pris en compte</v>
      </c>
    </row>
    <row r="206" spans="2:25" ht="30" customHeight="1" x14ac:dyDescent="0.25">
      <c r="B206" s="115" t="s">
        <v>376</v>
      </c>
      <c r="C206" s="107"/>
      <c r="D206" s="89"/>
      <c r="E206" s="89"/>
      <c r="F206" s="77"/>
      <c r="G206" s="94"/>
      <c r="H206" s="123"/>
      <c r="I206" s="94"/>
      <c r="J206" s="71"/>
      <c r="K206" s="71"/>
      <c r="L206" s="71"/>
      <c r="M206" s="71"/>
      <c r="N206" s="71"/>
      <c r="O206" s="71"/>
      <c r="P206" s="71"/>
      <c r="S206" s="60"/>
      <c r="T206" s="60"/>
      <c r="U206" s="60"/>
      <c r="V206" s="60"/>
      <c r="W206" s="60"/>
      <c r="X206" s="60"/>
      <c r="Y206" s="60"/>
    </row>
    <row r="207" spans="2:25" ht="30" customHeight="1" x14ac:dyDescent="0.25">
      <c r="B207" s="26"/>
      <c r="C207" s="116" t="s">
        <v>377</v>
      </c>
      <c r="D207" s="104" t="s">
        <v>135</v>
      </c>
      <c r="E207" s="56"/>
      <c r="F207" s="77"/>
      <c r="G207" s="63">
        <f>HLOOKUP(D207,S207:$Y$221,ROWS(S207:$Y$221),FALSE)</f>
        <v>0</v>
      </c>
      <c r="H207" s="67">
        <v>10</v>
      </c>
      <c r="I207" s="63">
        <f>G207*H207</f>
        <v>0</v>
      </c>
      <c r="J207" s="71"/>
      <c r="K207" s="63" t="s">
        <v>135</v>
      </c>
      <c r="L207" s="63" t="s">
        <v>378</v>
      </c>
      <c r="M207" s="63" t="s">
        <v>379</v>
      </c>
      <c r="N207" s="71"/>
      <c r="O207" s="71"/>
      <c r="P207" s="71"/>
      <c r="S207" s="60" t="str">
        <f>K207</f>
        <v>Saisie conforme ou sans objet</v>
      </c>
      <c r="T207" s="60"/>
      <c r="U207" s="60"/>
      <c r="V207" s="60" t="str">
        <f>L207</f>
        <v>Nombre de brasseurs d'air surestimé de plus de 10%</v>
      </c>
      <c r="W207" s="60"/>
      <c r="X207" s="60"/>
      <c r="Y207" s="60" t="str">
        <f>M207</f>
        <v>Nombre de brasseurs d'air surestimé de plus de 20%</v>
      </c>
    </row>
    <row r="208" spans="2:25" ht="30" customHeight="1" x14ac:dyDescent="0.25">
      <c r="B208" s="26"/>
      <c r="C208" s="116" t="s">
        <v>82</v>
      </c>
      <c r="D208" s="104" t="s">
        <v>65</v>
      </c>
      <c r="E208" s="56"/>
      <c r="F208" s="77"/>
      <c r="G208" s="63">
        <f>HLOOKUP(D208,S208:$Y$221,ROWS(S208:$Y$221),FALSE)</f>
        <v>0</v>
      </c>
      <c r="H208" s="67">
        <v>10</v>
      </c>
      <c r="I208" s="63">
        <f>G208*H208</f>
        <v>0</v>
      </c>
      <c r="J208" s="71"/>
      <c r="K208" s="63" t="s">
        <v>65</v>
      </c>
      <c r="L208" s="63" t="s">
        <v>169</v>
      </c>
      <c r="M208" s="63" t="s">
        <v>170</v>
      </c>
      <c r="N208" s="95" t="s">
        <v>171</v>
      </c>
      <c r="O208" s="71"/>
      <c r="P208" s="71"/>
      <c r="S208" s="60" t="str">
        <f>K208</f>
        <v>Saisie conforme</v>
      </c>
      <c r="T208" s="60"/>
      <c r="U208" s="60" t="str">
        <f>L208</f>
        <v>Performances retenues certifiées au lieu de justifiées</v>
      </c>
      <c r="V208" s="60"/>
      <c r="W208" s="60"/>
      <c r="X208" s="60" t="str">
        <f>M208</f>
        <v>Performances retenues justifiées sans justificatif</v>
      </c>
      <c r="Y208" s="60" t="str">
        <f>N208</f>
        <v>Performances retenues certifiées sans certificat</v>
      </c>
    </row>
    <row r="209" spans="2:25" ht="30" customHeight="1" x14ac:dyDescent="0.25">
      <c r="B209" s="27"/>
      <c r="C209" s="72" t="s">
        <v>386</v>
      </c>
      <c r="D209" s="104" t="s">
        <v>135</v>
      </c>
      <c r="E209" s="56"/>
      <c r="F209" s="77"/>
      <c r="G209" s="63">
        <f>HLOOKUP(D209,S209:$Y$221,ROWS(S209:$Y$221),FALSE)</f>
        <v>0</v>
      </c>
      <c r="H209" s="67">
        <v>10</v>
      </c>
      <c r="I209" s="63">
        <f>G209*H209</f>
        <v>0</v>
      </c>
      <c r="J209" s="71"/>
      <c r="K209" s="63" t="s">
        <v>135</v>
      </c>
      <c r="L209" s="63" t="s">
        <v>380</v>
      </c>
      <c r="M209" s="71"/>
      <c r="N209" s="71"/>
      <c r="O209" s="71"/>
      <c r="P209" s="71"/>
      <c r="S209" s="60" t="str">
        <f>K209</f>
        <v>Saisie conforme ou sans objet</v>
      </c>
      <c r="T209" s="60"/>
      <c r="U209" s="60"/>
      <c r="V209" s="60"/>
      <c r="W209" s="60"/>
      <c r="X209" s="60"/>
      <c r="Y209" s="60" t="str">
        <f>L209</f>
        <v>Saisie non conforme (usage, type)</v>
      </c>
    </row>
    <row r="210" spans="2:25" ht="30" customHeight="1" x14ac:dyDescent="0.25">
      <c r="B210" s="115" t="s">
        <v>7</v>
      </c>
      <c r="C210" s="107"/>
      <c r="D210" s="89"/>
      <c r="E210" s="89"/>
      <c r="F210" s="77"/>
      <c r="G210" s="94"/>
      <c r="H210" s="123"/>
      <c r="I210" s="94"/>
      <c r="J210" s="71"/>
      <c r="K210" s="71"/>
      <c r="L210" s="71"/>
      <c r="M210" s="71"/>
      <c r="N210" s="71"/>
      <c r="O210" s="71"/>
      <c r="P210" s="71"/>
      <c r="S210" s="60"/>
      <c r="T210" s="60"/>
      <c r="U210" s="60"/>
      <c r="V210" s="60"/>
      <c r="W210" s="60"/>
      <c r="X210" s="60"/>
      <c r="Y210" s="60"/>
    </row>
    <row r="211" spans="2:25" ht="30" customHeight="1" x14ac:dyDescent="0.25">
      <c r="B211" s="26"/>
      <c r="C211" s="117" t="s">
        <v>13</v>
      </c>
      <c r="D211" s="104" t="s">
        <v>104</v>
      </c>
      <c r="E211" s="56"/>
      <c r="F211" s="77"/>
      <c r="G211" s="63">
        <f>HLOOKUP(D211,S211:$Y$221,ROWS(S211:$Y$221),FALSE)</f>
        <v>0</v>
      </c>
      <c r="H211" s="67">
        <v>10</v>
      </c>
      <c r="I211" s="63">
        <f>G211*H211</f>
        <v>0</v>
      </c>
      <c r="J211" s="71"/>
      <c r="K211" s="63" t="s">
        <v>104</v>
      </c>
      <c r="L211" s="63" t="s">
        <v>316</v>
      </c>
      <c r="M211" s="63" t="s">
        <v>317</v>
      </c>
      <c r="N211" s="71"/>
      <c r="O211" s="71"/>
      <c r="P211" s="71"/>
      <c r="S211" s="60" t="str">
        <f>K211</f>
        <v>Saisie conforme ou valeur retenue pénalisante</v>
      </c>
      <c r="T211" s="60"/>
      <c r="U211" s="60"/>
      <c r="V211" s="60" t="str">
        <f>L211</f>
        <v>Puissance surestimée de moins de 5%</v>
      </c>
      <c r="W211" s="60"/>
      <c r="X211" s="60"/>
      <c r="Y211" s="60" t="str">
        <f>M211</f>
        <v>Puissance surestimée de plus de 5%</v>
      </c>
    </row>
    <row r="212" spans="2:25" ht="30" customHeight="1" x14ac:dyDescent="0.25">
      <c r="B212" s="26"/>
      <c r="C212" s="117" t="s">
        <v>82</v>
      </c>
      <c r="D212" s="104" t="s">
        <v>65</v>
      </c>
      <c r="E212" s="56"/>
      <c r="F212" s="77"/>
      <c r="G212" s="63">
        <f>HLOOKUP(D212,S212:$Y$221,ROWS(S212:$Y$221),FALSE)</f>
        <v>0</v>
      </c>
      <c r="H212" s="67">
        <v>10</v>
      </c>
      <c r="I212" s="63">
        <f>G212*H212</f>
        <v>0</v>
      </c>
      <c r="J212" s="71"/>
      <c r="K212" s="63" t="s">
        <v>65</v>
      </c>
      <c r="L212" s="63" t="s">
        <v>169</v>
      </c>
      <c r="M212" s="63" t="s">
        <v>170</v>
      </c>
      <c r="N212" s="95" t="s">
        <v>171</v>
      </c>
      <c r="O212" s="71"/>
      <c r="P212" s="71"/>
      <c r="S212" s="60" t="str">
        <f>K212</f>
        <v>Saisie conforme</v>
      </c>
      <c r="T212" s="60"/>
      <c r="U212" s="60" t="str">
        <f>L212</f>
        <v>Performances retenues certifiées au lieu de justifiées</v>
      </c>
      <c r="V212" s="60"/>
      <c r="W212" s="60"/>
      <c r="X212" s="60" t="str">
        <f>M212</f>
        <v>Performances retenues justifiées sans justificatif</v>
      </c>
      <c r="Y212" s="60" t="str">
        <f>N212</f>
        <v>Performances retenues certifiées sans certificat</v>
      </c>
    </row>
    <row r="213" spans="2:25" ht="30" customHeight="1" x14ac:dyDescent="0.25">
      <c r="B213" s="26"/>
      <c r="C213" s="117" t="s">
        <v>14</v>
      </c>
      <c r="D213" s="104" t="s">
        <v>104</v>
      </c>
      <c r="E213" s="56"/>
      <c r="F213" s="77"/>
      <c r="G213" s="63">
        <f>HLOOKUP(D213,S213:$Y$221,ROWS(S213:$Y$221),FALSE)</f>
        <v>0</v>
      </c>
      <c r="H213" s="67">
        <v>5</v>
      </c>
      <c r="I213" s="63">
        <f>G213*H213</f>
        <v>0</v>
      </c>
      <c r="J213" s="71"/>
      <c r="K213" s="63" t="s">
        <v>104</v>
      </c>
      <c r="L213" s="63" t="s">
        <v>168</v>
      </c>
      <c r="M213" s="63" t="s">
        <v>167</v>
      </c>
      <c r="N213" s="71"/>
      <c r="O213" s="71"/>
      <c r="P213" s="71"/>
      <c r="S213" s="60" t="str">
        <f>K213</f>
        <v>Saisie conforme ou valeur retenue pénalisante</v>
      </c>
      <c r="T213" s="60"/>
      <c r="U213" s="60"/>
      <c r="V213" s="60" t="str">
        <f>L213</f>
        <v>Capteurs intégrés retenus avec face arrière moyennement ventilée sans justificatif</v>
      </c>
      <c r="W213" s="60"/>
      <c r="X213" s="60"/>
      <c r="Y213" s="60" t="str">
        <f>M213</f>
        <v>Capteurs intégrés retenus avec face arrière ventilée sans justificatif</v>
      </c>
    </row>
    <row r="214" spans="2:25" ht="30" customHeight="1" x14ac:dyDescent="0.25">
      <c r="B214" s="27"/>
      <c r="C214" s="70" t="s">
        <v>52</v>
      </c>
      <c r="D214" s="104" t="s">
        <v>65</v>
      </c>
      <c r="E214" s="56"/>
      <c r="F214" s="77"/>
      <c r="G214" s="63">
        <f>HLOOKUP(D214,S214:$Y$221,ROWS(S214:$Y$221),FALSE)</f>
        <v>0</v>
      </c>
      <c r="H214" s="67">
        <v>10</v>
      </c>
      <c r="I214" s="63">
        <f>G214*H214</f>
        <v>0</v>
      </c>
      <c r="J214" s="71"/>
      <c r="K214" s="63" t="s">
        <v>65</v>
      </c>
      <c r="L214" s="63" t="s">
        <v>511</v>
      </c>
      <c r="M214" s="63" t="s">
        <v>512</v>
      </c>
      <c r="N214" s="63" t="s">
        <v>513</v>
      </c>
      <c r="O214" s="71"/>
      <c r="P214" s="71"/>
      <c r="S214" s="60" t="str">
        <f>K214</f>
        <v>Saisie conforme</v>
      </c>
      <c r="T214" s="60"/>
      <c r="U214" s="60"/>
      <c r="V214" s="60" t="str">
        <f>L214</f>
        <v>Erreur sur l'inclinaison (≥10°)</v>
      </c>
      <c r="W214" s="60"/>
      <c r="X214" s="60" t="str">
        <f>M214</f>
        <v>Erreur sur l'orientation (≥45°)</v>
      </c>
      <c r="Y214" s="60" t="str">
        <f>N214</f>
        <v>Erreur sur l'orientation (≥45°) ET l'inclinaison (≥10°)</v>
      </c>
    </row>
    <row r="215" spans="2:25" ht="30" customHeight="1" x14ac:dyDescent="0.25">
      <c r="B215" s="118" t="s">
        <v>367</v>
      </c>
      <c r="C215" s="107"/>
      <c r="D215" s="89"/>
      <c r="E215" s="89"/>
      <c r="F215" s="77"/>
      <c r="G215" s="94"/>
      <c r="H215" s="123"/>
      <c r="I215" s="94"/>
      <c r="J215" s="71"/>
      <c r="K215" s="71"/>
      <c r="L215" s="71"/>
      <c r="M215" s="71"/>
      <c r="N215" s="71"/>
      <c r="O215" s="71"/>
      <c r="P215" s="71"/>
      <c r="S215" s="60"/>
      <c r="T215" s="60"/>
      <c r="U215" s="60"/>
      <c r="V215" s="60"/>
      <c r="W215" s="60"/>
      <c r="X215" s="60"/>
      <c r="Y215" s="60"/>
    </row>
    <row r="216" spans="2:25" ht="30" customHeight="1" x14ac:dyDescent="0.25">
      <c r="B216" s="64"/>
      <c r="C216" s="119" t="s">
        <v>375</v>
      </c>
      <c r="D216" s="104" t="s">
        <v>135</v>
      </c>
      <c r="E216" s="56"/>
      <c r="F216" s="77"/>
      <c r="G216" s="63">
        <f>HLOOKUP(D216,S216:$Y$221,ROWS(S216:$Y$221),FALSE)</f>
        <v>0</v>
      </c>
      <c r="H216" s="67">
        <v>10</v>
      </c>
      <c r="I216" s="63">
        <f>G216*H216</f>
        <v>0</v>
      </c>
      <c r="J216" s="71"/>
      <c r="K216" s="63" t="s">
        <v>135</v>
      </c>
      <c r="L216" s="63" t="s">
        <v>369</v>
      </c>
      <c r="M216" s="63" t="s">
        <v>142</v>
      </c>
      <c r="N216" s="71"/>
      <c r="O216" s="71"/>
      <c r="P216" s="71"/>
      <c r="S216" s="60" t="str">
        <f>K216</f>
        <v>Saisie conforme ou sans objet</v>
      </c>
      <c r="T216" s="60"/>
      <c r="U216" s="60"/>
      <c r="V216" s="60" t="str">
        <f>L216</f>
        <v>Partiellement pris en compte</v>
      </c>
      <c r="W216" s="60"/>
      <c r="X216" s="60"/>
      <c r="Y216" s="60" t="str">
        <f>M216</f>
        <v>Non pris en compte</v>
      </c>
    </row>
    <row r="217" spans="2:25" ht="30" customHeight="1" x14ac:dyDescent="0.25">
      <c r="B217" s="65"/>
      <c r="C217" s="119" t="s">
        <v>371</v>
      </c>
      <c r="D217" s="104" t="s">
        <v>135</v>
      </c>
      <c r="E217" s="56"/>
      <c r="F217" s="77"/>
      <c r="G217" s="63">
        <f>HLOOKUP(D217,S217:$Y$221,ROWS(S217:$Y$221),FALSE)</f>
        <v>0</v>
      </c>
      <c r="H217" s="67">
        <v>5</v>
      </c>
      <c r="I217" s="63">
        <f>G217*H217</f>
        <v>0</v>
      </c>
      <c r="J217" s="71"/>
      <c r="K217" s="63" t="s">
        <v>135</v>
      </c>
      <c r="L217" s="63" t="s">
        <v>370</v>
      </c>
      <c r="M217" s="63" t="s">
        <v>142</v>
      </c>
      <c r="N217" s="71"/>
      <c r="O217" s="71"/>
      <c r="P217" s="71"/>
      <c r="S217" s="60" t="str">
        <f t="shared" ref="S217:S218" si="34">K217</f>
        <v>Saisie conforme ou sans objet</v>
      </c>
      <c r="T217" s="60"/>
      <c r="U217" s="60"/>
      <c r="V217" s="60" t="str">
        <f t="shared" ref="V217:V218" si="35">L217</f>
        <v>Partiellement pris en compte (nombre de place sous-estimé de plus de 20%)</v>
      </c>
      <c r="W217" s="60"/>
      <c r="X217" s="60"/>
      <c r="Y217" s="60" t="str">
        <f t="shared" ref="Y217:Y218" si="36">M217</f>
        <v>Non pris en compte</v>
      </c>
    </row>
    <row r="218" spans="2:25" ht="30" customHeight="1" x14ac:dyDescent="0.25">
      <c r="B218" s="65"/>
      <c r="C218" s="119" t="s">
        <v>372</v>
      </c>
      <c r="D218" s="104" t="s">
        <v>135</v>
      </c>
      <c r="E218" s="56"/>
      <c r="F218" s="77"/>
      <c r="G218" s="63">
        <f>HLOOKUP(D218,S218:$Y$221,ROWS(S218:$Y$221),FALSE)</f>
        <v>0</v>
      </c>
      <c r="H218" s="67">
        <v>10</v>
      </c>
      <c r="I218" s="63">
        <f>G218*H218</f>
        <v>0</v>
      </c>
      <c r="J218" s="71"/>
      <c r="K218" s="63" t="s">
        <v>135</v>
      </c>
      <c r="L218" s="63" t="s">
        <v>370</v>
      </c>
      <c r="M218" s="63" t="s">
        <v>142</v>
      </c>
      <c r="N218" s="71"/>
      <c r="O218" s="71"/>
      <c r="P218" s="71"/>
      <c r="S218" s="60" t="str">
        <f t="shared" si="34"/>
        <v>Saisie conforme ou sans objet</v>
      </c>
      <c r="T218" s="60"/>
      <c r="U218" s="60"/>
      <c r="V218" s="60" t="str">
        <f t="shared" si="35"/>
        <v>Partiellement pris en compte (nombre de place sous-estimé de plus de 20%)</v>
      </c>
      <c r="W218" s="60"/>
      <c r="X218" s="60"/>
      <c r="Y218" s="60" t="str">
        <f t="shared" si="36"/>
        <v>Non pris en compte</v>
      </c>
    </row>
    <row r="219" spans="2:25" ht="30" customHeight="1" x14ac:dyDescent="0.25">
      <c r="B219" s="65"/>
      <c r="C219" s="120" t="s">
        <v>373</v>
      </c>
      <c r="D219" s="104" t="s">
        <v>135</v>
      </c>
      <c r="E219" s="56"/>
      <c r="F219" s="77"/>
      <c r="G219" s="63">
        <f>HLOOKUP(D219,S219:$Y$221,ROWS(S219:$Y$221),FALSE)</f>
        <v>0</v>
      </c>
      <c r="H219" s="67">
        <v>5</v>
      </c>
      <c r="I219" s="63">
        <f>G219*H219</f>
        <v>0</v>
      </c>
      <c r="J219" s="71"/>
      <c r="K219" s="63" t="s">
        <v>135</v>
      </c>
      <c r="L219" s="67" t="s">
        <v>409</v>
      </c>
      <c r="M219" s="63"/>
      <c r="N219" s="71"/>
      <c r="O219" s="71"/>
      <c r="P219" s="71"/>
      <c r="S219" s="60" t="str">
        <f>K219</f>
        <v>Saisie conforme ou sans objet</v>
      </c>
      <c r="T219" s="60"/>
      <c r="U219" s="60"/>
      <c r="V219" s="60"/>
      <c r="W219" s="60"/>
      <c r="X219" s="60"/>
      <c r="Y219" s="60" t="str">
        <f>L219</f>
        <v>Ventilation forcée non prise en compte sans justificatif</v>
      </c>
    </row>
    <row r="220" spans="2:25" ht="30" customHeight="1" x14ac:dyDescent="0.25">
      <c r="B220" s="66"/>
      <c r="C220" s="120" t="s">
        <v>374</v>
      </c>
      <c r="D220" s="104" t="s">
        <v>135</v>
      </c>
      <c r="E220" s="56"/>
      <c r="F220" s="77"/>
      <c r="G220" s="63">
        <f>HLOOKUP(D220,S220:$Y$221,ROWS(S220:$Y$221),FALSE)</f>
        <v>0</v>
      </c>
      <c r="H220" s="67">
        <v>10</v>
      </c>
      <c r="I220" s="63">
        <f>G220*H220</f>
        <v>0</v>
      </c>
      <c r="J220" s="71"/>
      <c r="K220" s="63" t="s">
        <v>135</v>
      </c>
      <c r="L220" s="63" t="s">
        <v>514</v>
      </c>
      <c r="M220" s="63" t="s">
        <v>515</v>
      </c>
      <c r="N220" s="63" t="s">
        <v>516</v>
      </c>
      <c r="O220" s="63" t="s">
        <v>517</v>
      </c>
      <c r="P220" s="71"/>
      <c r="S220" s="60" t="str">
        <f>K220</f>
        <v>Saisie conforme ou sans objet</v>
      </c>
      <c r="T220" s="60" t="str">
        <f>L220</f>
        <v>60W/place ≤ P &lt; 75W/place, sans justificatif</v>
      </c>
      <c r="U220" s="60"/>
      <c r="V220" s="60" t="str">
        <f>M220</f>
        <v>50W/place ≤ P &lt; 60W/place, sans justificatif</v>
      </c>
      <c r="W220" s="60"/>
      <c r="X220" s="60" t="str">
        <f>N220</f>
        <v>40W/place ≤ P &lt; 50W/place, sans justificatif</v>
      </c>
      <c r="Y220" s="60" t="str">
        <f>O220</f>
        <v>P &lt; 40W/place, sans justificatif</v>
      </c>
    </row>
    <row r="221" spans="2:25" x14ac:dyDescent="0.25">
      <c r="S221" s="59">
        <f t="shared" ref="S221:Y221" si="37">S13</f>
        <v>0</v>
      </c>
      <c r="T221" s="59">
        <f t="shared" si="37"/>
        <v>0.2</v>
      </c>
      <c r="U221" s="59">
        <f t="shared" si="37"/>
        <v>0.4</v>
      </c>
      <c r="V221" s="59">
        <f t="shared" si="37"/>
        <v>0.5</v>
      </c>
      <c r="W221" s="59">
        <f t="shared" si="37"/>
        <v>0.6</v>
      </c>
      <c r="X221" s="59">
        <f t="shared" si="37"/>
        <v>0.8</v>
      </c>
      <c r="Y221" s="59">
        <f t="shared" si="37"/>
        <v>1</v>
      </c>
    </row>
    <row r="222" spans="2:25" x14ac:dyDescent="0.25">
      <c r="H222" s="33"/>
      <c r="I222" s="33"/>
    </row>
  </sheetData>
  <mergeCells count="1">
    <mergeCell ref="S12:Y12"/>
  </mergeCells>
  <conditionalFormatting sqref="C11">
    <cfRule type="cellIs" dxfId="6" priority="7" stopIfTrue="1" operator="equal">
      <formula>"AVIS FAVORABLE"</formula>
    </cfRule>
  </conditionalFormatting>
  <conditionalFormatting sqref="G15:G220">
    <cfRule type="cellIs" dxfId="5" priority="1" operator="equal">
      <formula>$Y$221</formula>
    </cfRule>
    <cfRule type="cellIs" dxfId="4" priority="2" operator="equal">
      <formula>$X$221</formula>
    </cfRule>
    <cfRule type="cellIs" dxfId="3" priority="3" operator="equal">
      <formula>$W$221</formula>
    </cfRule>
    <cfRule type="cellIs" dxfId="2" priority="4" operator="equal">
      <formula>$V$221</formula>
    </cfRule>
    <cfRule type="cellIs" dxfId="1" priority="5" operator="equal">
      <formula>$U$221</formula>
    </cfRule>
    <cfRule type="cellIs" dxfId="0" priority="6" operator="equal">
      <formula>$T$221</formula>
    </cfRule>
  </conditionalFormatting>
  <dataValidations disablePrompts="1" count="138">
    <dataValidation type="list" allowBlank="1" showInputMessage="1" showErrorMessage="1" sqref="C33" xr:uid="{00000000-0002-0000-0200-000000000000}">
      <formula1>"H1a , H1b , H1c , H2a , H2b , H2c , H2d , H3"</formula1>
    </dataValidation>
    <dataValidation type="list" allowBlank="1" showInputMessage="1" showErrorMessage="1" sqref="D43 D29" xr:uid="{00000000-0002-0000-0200-000001000000}">
      <formula1>$S$39:$Y$39</formula1>
    </dataValidation>
    <dataValidation type="list" allowBlank="1" showInputMessage="1" showErrorMessage="1" sqref="C38" xr:uid="{00000000-0002-0000-0200-000002000000}">
      <formula1>"&lt;400m,400-800m,&gt;800m"</formula1>
    </dataValidation>
    <dataValidation type="list" allowBlank="1" showInputMessage="1" showErrorMessage="1" sqref="D130" xr:uid="{00000000-0002-0000-0200-000003000000}">
      <formula1>$K$130:$Q$130</formula1>
    </dataValidation>
    <dataValidation type="list" allowBlank="1" showInputMessage="1" showErrorMessage="1" sqref="D50 D45 J56:J57" xr:uid="{00000000-0002-0000-0200-000004000000}">
      <formula1>#REF!</formula1>
    </dataValidation>
    <dataValidation type="list" allowBlank="1" showInputMessage="1" showErrorMessage="1" sqref="D23" xr:uid="{00000000-0002-0000-0200-000006000000}">
      <formula1>$K$23:$L$23</formula1>
    </dataValidation>
    <dataValidation type="list" allowBlank="1" showInputMessage="1" showErrorMessage="1" sqref="D123" xr:uid="{00000000-0002-0000-0200-000007000000}">
      <formula1>$K$123:$N$123</formula1>
    </dataValidation>
    <dataValidation type="list" allowBlank="1" showInputMessage="1" showErrorMessage="1" sqref="D125" xr:uid="{00000000-0002-0000-0200-000008000000}">
      <formula1>$K$125:$L$125</formula1>
    </dataValidation>
    <dataValidation type="list" allowBlank="1" showInputMessage="1" showErrorMessage="1" sqref="D124" xr:uid="{00000000-0002-0000-0200-000009000000}">
      <formula1>$K$124:$L$124</formula1>
    </dataValidation>
    <dataValidation type="list" allowBlank="1" showInputMessage="1" showErrorMessage="1" sqref="D127" xr:uid="{00000000-0002-0000-0200-00000A000000}">
      <formula1>$K$127:$N$127</formula1>
    </dataValidation>
    <dataValidation type="list" allowBlank="1" showInputMessage="1" showErrorMessage="1" sqref="D15" xr:uid="{00000000-0002-0000-0200-00000B000000}">
      <formula1>$K$15:$L$15</formula1>
    </dataValidation>
    <dataValidation type="list" allowBlank="1" showInputMessage="1" showErrorMessage="1" sqref="D16" xr:uid="{00000000-0002-0000-0200-00000C000000}">
      <formula1>$K$16:$L$16</formula1>
    </dataValidation>
    <dataValidation type="list" allowBlank="1" showInputMessage="1" showErrorMessage="1" sqref="D17" xr:uid="{00000000-0002-0000-0200-00000D000000}">
      <formula1>$K$17:$L$17</formula1>
    </dataValidation>
    <dataValidation type="list" allowBlank="1" showInputMessage="1" showErrorMessage="1" sqref="D20" xr:uid="{00000000-0002-0000-0200-00000E000000}">
      <formula1>$K$20:$L$20</formula1>
    </dataValidation>
    <dataValidation type="list" allowBlank="1" showInputMessage="1" showErrorMessage="1" sqref="D22" xr:uid="{00000000-0002-0000-0200-00000F000000}">
      <formula1>$K$22:$L$22</formula1>
    </dataValidation>
    <dataValidation type="list" allowBlank="1" showInputMessage="1" showErrorMessage="1" sqref="D26" xr:uid="{00000000-0002-0000-0200-000010000000}">
      <formula1>$K$26:$L$26</formula1>
    </dataValidation>
    <dataValidation type="list" allowBlank="1" showInputMessage="1" showErrorMessage="1" sqref="D33" xr:uid="{00000000-0002-0000-0200-000011000000}">
      <formula1>$K$33:$L$33</formula1>
    </dataValidation>
    <dataValidation type="list" allowBlank="1" showInputMessage="1" showErrorMessage="1" sqref="D34" xr:uid="{00000000-0002-0000-0200-000012000000}">
      <formula1>$K$34:$L$34</formula1>
    </dataValidation>
    <dataValidation type="list" allowBlank="1" showInputMessage="1" showErrorMessage="1" sqref="D38" xr:uid="{00000000-0002-0000-0200-000013000000}">
      <formula1>$K$38:$L$38</formula1>
    </dataValidation>
    <dataValidation type="list" allowBlank="1" showInputMessage="1" showErrorMessage="1" sqref="D119" xr:uid="{00000000-0002-0000-0200-000014000000}">
      <formula1>$K$119:$O$119</formula1>
    </dataValidation>
    <dataValidation type="list" allowBlank="1" showInputMessage="1" showErrorMessage="1" sqref="D27" xr:uid="{00000000-0002-0000-0200-000015000000}">
      <formula1>$K$27:$O$27</formula1>
    </dataValidation>
    <dataValidation type="list" allowBlank="1" showInputMessage="1" showErrorMessage="1" sqref="D21" xr:uid="{00000000-0002-0000-0200-000016000000}">
      <formula1>$K$21:$N$21</formula1>
    </dataValidation>
    <dataValidation type="list" allowBlank="1" showInputMessage="1" showErrorMessage="1" sqref="D126" xr:uid="{00000000-0002-0000-0200-000017000000}">
      <formula1>$K$126:$M$126</formula1>
    </dataValidation>
    <dataValidation type="list" allowBlank="1" showInputMessage="1" showErrorMessage="1" sqref="D131" xr:uid="{00000000-0002-0000-0200-000018000000}">
      <formula1>$K$131:$N$131</formula1>
    </dataValidation>
    <dataValidation type="list" allowBlank="1" showInputMessage="1" showErrorMessage="1" sqref="D132" xr:uid="{00000000-0002-0000-0200-000019000000}">
      <formula1>$K$132:$O$132</formula1>
    </dataValidation>
    <dataValidation type="list" allowBlank="1" showInputMessage="1" showErrorMessage="1" sqref="D134" xr:uid="{00000000-0002-0000-0200-00001A000000}">
      <formula1>$K$134:$N$134</formula1>
    </dataValidation>
    <dataValidation type="list" allowBlank="1" showInputMessage="1" showErrorMessage="1" sqref="D135" xr:uid="{00000000-0002-0000-0200-00001B000000}">
      <formula1>$K$135:$M$135</formula1>
    </dataValidation>
    <dataValidation type="list" allowBlank="1" showInputMessage="1" showErrorMessage="1" sqref="D136" xr:uid="{00000000-0002-0000-0200-00001C000000}">
      <formula1>$K$136:$L$136</formula1>
    </dataValidation>
    <dataValidation type="list" allowBlank="1" showInputMessage="1" showErrorMessage="1" sqref="D137" xr:uid="{00000000-0002-0000-0200-00001D000000}">
      <formula1>$K$137:$N$137</formula1>
    </dataValidation>
    <dataValidation type="list" allowBlank="1" showInputMessage="1" showErrorMessage="1" sqref="D171" xr:uid="{00000000-0002-0000-0200-00001E000000}">
      <formula1>$K$171:$L$171</formula1>
    </dataValidation>
    <dataValidation type="list" allowBlank="1" showInputMessage="1" showErrorMessage="1" sqref="D172" xr:uid="{00000000-0002-0000-0200-00001F000000}">
      <formula1>$K$172:$N$172</formula1>
    </dataValidation>
    <dataValidation type="list" allowBlank="1" showInputMessage="1" showErrorMessage="1" sqref="D198" xr:uid="{00000000-0002-0000-0200-000020000000}">
      <formula1>$K$198:$L$198</formula1>
    </dataValidation>
    <dataValidation type="list" allowBlank="1" showInputMessage="1" showErrorMessage="1" sqref="D139" xr:uid="{00000000-0002-0000-0200-000021000000}">
      <formula1>$K$139:$M$139</formula1>
    </dataValidation>
    <dataValidation type="list" allowBlank="1" showInputMessage="1" showErrorMessage="1" sqref="D118" xr:uid="{00000000-0002-0000-0200-000022000000}">
      <formula1>$K$118:$N$118</formula1>
    </dataValidation>
    <dataValidation type="list" allowBlank="1" showInputMessage="1" showErrorMessage="1" sqref="D28" xr:uid="{00000000-0002-0000-0200-000023000000}">
      <formula1>$K$28:$L$28</formula1>
    </dataValidation>
    <dataValidation type="list" allowBlank="1" showInputMessage="1" showErrorMessage="1" sqref="D146" xr:uid="{00000000-0002-0000-0200-000024000000}">
      <formula1>$K$146:$N$146</formula1>
    </dataValidation>
    <dataValidation type="list" allowBlank="1" showInputMessage="1" showErrorMessage="1" sqref="D155" xr:uid="{00000000-0002-0000-0200-000025000000}">
      <formula1>$K$155:$L$155</formula1>
    </dataValidation>
    <dataValidation type="list" allowBlank="1" showInputMessage="1" showErrorMessage="1" sqref="D156" xr:uid="{00000000-0002-0000-0200-000026000000}">
      <formula1>$K$156:$M$156</formula1>
    </dataValidation>
    <dataValidation type="list" allowBlank="1" showInputMessage="1" showErrorMessage="1" sqref="D140" xr:uid="{00000000-0002-0000-0200-000027000000}">
      <formula1>$K$140:$O$140</formula1>
    </dataValidation>
    <dataValidation type="list" allowBlank="1" showInputMessage="1" showErrorMessage="1" sqref="D145" xr:uid="{00000000-0002-0000-0200-000028000000}">
      <formula1>$K$145:$L$145</formula1>
    </dataValidation>
    <dataValidation type="list" allowBlank="1" showInputMessage="1" showErrorMessage="1" sqref="D144" xr:uid="{00000000-0002-0000-0200-000029000000}">
      <formula1>$K$144:$N$144</formula1>
    </dataValidation>
    <dataValidation type="list" allowBlank="1" showInputMessage="1" showErrorMessage="1" sqref="D154" xr:uid="{00000000-0002-0000-0200-00002A000000}">
      <formula1>$K$154:$L$154</formula1>
    </dataValidation>
    <dataValidation type="list" allowBlank="1" showInputMessage="1" showErrorMessage="1" sqref="D161" xr:uid="{00000000-0002-0000-0200-00002B000000}">
      <formula1>$K$161:$N$161</formula1>
    </dataValidation>
    <dataValidation type="list" allowBlank="1" showInputMessage="1" showErrorMessage="1" sqref="D157" xr:uid="{00000000-0002-0000-0200-00002C000000}">
      <formula1>$K$157:$M$157</formula1>
    </dataValidation>
    <dataValidation type="list" allowBlank="1" showInputMessage="1" showErrorMessage="1" sqref="D162" xr:uid="{00000000-0002-0000-0200-00002D000000}">
      <formula1>$K$162:$M$162</formula1>
    </dataValidation>
    <dataValidation type="list" allowBlank="1" showInputMessage="1" showErrorMessage="1" sqref="D166" xr:uid="{00000000-0002-0000-0200-00002E000000}">
      <formula1>$K$166:$M$166</formula1>
    </dataValidation>
    <dataValidation type="list" allowBlank="1" showInputMessage="1" showErrorMessage="1" sqref="D35" xr:uid="{00000000-0002-0000-0200-00002F000000}">
      <formula1>$K$35:$M$35</formula1>
    </dataValidation>
    <dataValidation type="list" allowBlank="1" showInputMessage="1" showErrorMessage="1" sqref="D175" xr:uid="{00000000-0002-0000-0200-000030000000}">
      <formula1>$K$175:$L$175</formula1>
    </dataValidation>
    <dataValidation type="list" allowBlank="1" showInputMessage="1" showErrorMessage="1" sqref="D176" xr:uid="{00000000-0002-0000-0200-000031000000}">
      <formula1>$K$176:$L$176</formula1>
    </dataValidation>
    <dataValidation type="list" allowBlank="1" showInputMessage="1" showErrorMessage="1" sqref="D196" xr:uid="{00000000-0002-0000-0200-000032000000}">
      <formula1>$K$196:$L$196</formula1>
    </dataValidation>
    <dataValidation type="list" allowBlank="1" showInputMessage="1" showErrorMessage="1" sqref="D187" xr:uid="{00000000-0002-0000-0200-000033000000}">
      <formula1>$K$187:$Q$187</formula1>
    </dataValidation>
    <dataValidation type="list" allowBlank="1" showInputMessage="1" showErrorMessage="1" sqref="D183" xr:uid="{00000000-0002-0000-0200-000034000000}">
      <formula1>$K$183:$N$183</formula1>
    </dataValidation>
    <dataValidation type="list" allowBlank="1" showInputMessage="1" showErrorMessage="1" sqref="D193" xr:uid="{00000000-0002-0000-0200-000036000000}">
      <formula1>$K$193:$P$193</formula1>
    </dataValidation>
    <dataValidation type="list" allowBlank="1" showInputMessage="1" showErrorMessage="1" sqref="D199" xr:uid="{00000000-0002-0000-0200-000038000000}">
      <formula1>$K$199:$M$199</formula1>
    </dataValidation>
    <dataValidation type="list" allowBlank="1" showInputMessage="1" showErrorMessage="1" sqref="D200" xr:uid="{00000000-0002-0000-0200-000039000000}">
      <formula1>$K$200:$Q$200</formula1>
    </dataValidation>
    <dataValidation type="list" allowBlank="1" showInputMessage="1" showErrorMessage="1" sqref="D201" xr:uid="{00000000-0002-0000-0200-00003A000000}">
      <formula1>$K$201:$M$201</formula1>
    </dataValidation>
    <dataValidation type="list" allowBlank="1" showInputMessage="1" showErrorMessage="1" sqref="D202" xr:uid="{00000000-0002-0000-0200-00003B000000}">
      <formula1>$K$202:$O$202</formula1>
    </dataValidation>
    <dataValidation type="list" allowBlank="1" showInputMessage="1" showErrorMessage="1" sqref="D203" xr:uid="{00000000-0002-0000-0200-00003C000000}">
      <formula1>$K$203:$M$203</formula1>
    </dataValidation>
    <dataValidation type="list" allowBlank="1" showInputMessage="1" showErrorMessage="1" sqref="D205" xr:uid="{00000000-0002-0000-0200-00003D000000}">
      <formula1>$K$205:$L$205</formula1>
    </dataValidation>
    <dataValidation type="list" allowBlank="1" showInputMessage="1" showErrorMessage="1" sqref="D216" xr:uid="{00000000-0002-0000-0200-00003E000000}">
      <formula1>$K$216:$M$216</formula1>
    </dataValidation>
    <dataValidation type="list" allowBlank="1" showInputMessage="1" showErrorMessage="1" sqref="D218" xr:uid="{00000000-0002-0000-0200-000040000000}">
      <formula1>$K$218:$M$218</formula1>
    </dataValidation>
    <dataValidation type="list" allowBlank="1" showInputMessage="1" showErrorMessage="1" sqref="D220" xr:uid="{00000000-0002-0000-0200-000041000000}">
      <formula1>$K$220:$O$220</formula1>
    </dataValidation>
    <dataValidation type="list" allowBlank="1" showInputMessage="1" showErrorMessage="1" sqref="D46" xr:uid="{00000000-0002-0000-0200-000042000000}">
      <formula1>$K$46:$P$46</formula1>
    </dataValidation>
    <dataValidation type="list" allowBlank="1" showInputMessage="1" showErrorMessage="1" sqref="D49" xr:uid="{00000000-0002-0000-0200-000044000000}">
      <formula1>$K$49:$M$49</formula1>
    </dataValidation>
    <dataValidation type="list" allowBlank="1" showInputMessage="1" showErrorMessage="1" sqref="D104" xr:uid="{00000000-0002-0000-0200-000045000000}">
      <formula1>$K$104:$M$104</formula1>
    </dataValidation>
    <dataValidation type="list" allowBlank="1" showInputMessage="1" showErrorMessage="1" sqref="D105" xr:uid="{00000000-0002-0000-0200-000046000000}">
      <formula1>$K$105:$P$105</formula1>
    </dataValidation>
    <dataValidation type="list" allowBlank="1" showInputMessage="1" showErrorMessage="1" sqref="D106" xr:uid="{00000000-0002-0000-0200-000047000000}">
      <formula1>$K$106:$M$106</formula1>
    </dataValidation>
    <dataValidation type="list" allowBlank="1" showInputMessage="1" showErrorMessage="1" sqref="D107" xr:uid="{00000000-0002-0000-0200-000048000000}">
      <formula1>$K$107:$N$107</formula1>
    </dataValidation>
    <dataValidation type="list" allowBlank="1" showInputMessage="1" showErrorMessage="1" sqref="D108" xr:uid="{00000000-0002-0000-0200-000049000000}">
      <formula1>$K$108:$N$108</formula1>
    </dataValidation>
    <dataValidation type="list" allowBlank="1" showInputMessage="1" showErrorMessage="1" sqref="D110" xr:uid="{00000000-0002-0000-0200-00004A000000}">
      <formula1>$K$110:$M$110</formula1>
    </dataValidation>
    <dataValidation type="list" allowBlank="1" showInputMessage="1" showErrorMessage="1" sqref="D78" xr:uid="{00000000-0002-0000-0200-00004B000000}">
      <formula1>$K$78:$N$78</formula1>
    </dataValidation>
    <dataValidation type="list" allowBlank="1" showInputMessage="1" showErrorMessage="1" sqref="D69" xr:uid="{00000000-0002-0000-0200-00004C000000}">
      <formula1>$K$69:$N$69</formula1>
    </dataValidation>
    <dataValidation type="list" allowBlank="1" showInputMessage="1" showErrorMessage="1" sqref="D62" xr:uid="{00000000-0002-0000-0200-00004D000000}">
      <formula1>$K$62:$N$62</formula1>
    </dataValidation>
    <dataValidation type="list" allowBlank="1" showInputMessage="1" showErrorMessage="1" sqref="D56" xr:uid="{00000000-0002-0000-0200-00004E000000}">
      <formula1>$K$56:$N$56</formula1>
    </dataValidation>
    <dataValidation type="list" allowBlank="1" showInputMessage="1" showErrorMessage="1" sqref="D70" xr:uid="{00000000-0002-0000-0200-00004F000000}">
      <formula1>$K$70:$O$70</formula1>
    </dataValidation>
    <dataValidation type="list" allowBlank="1" showInputMessage="1" showErrorMessage="1" sqref="D63" xr:uid="{00000000-0002-0000-0200-000050000000}">
      <formula1>$K$63:$O$63</formula1>
    </dataValidation>
    <dataValidation type="list" allowBlank="1" showInputMessage="1" showErrorMessage="1" sqref="D57" xr:uid="{00000000-0002-0000-0200-000051000000}">
      <formula1>$K$57:$O$57</formula1>
    </dataValidation>
    <dataValidation type="list" allowBlank="1" showInputMessage="1" showErrorMessage="1" sqref="D51" xr:uid="{00000000-0002-0000-0200-000052000000}">
      <formula1>$K$51:$O$51</formula1>
    </dataValidation>
    <dataValidation type="list" allowBlank="1" showInputMessage="1" showErrorMessage="1" sqref="D55" xr:uid="{00000000-0002-0000-0200-000053000000}">
      <formula1>$K$55:$O$55</formula1>
    </dataValidation>
    <dataValidation type="list" allowBlank="1" showInputMessage="1" showErrorMessage="1" sqref="D67" xr:uid="{00000000-0002-0000-0200-000054000000}">
      <formula1>$K$67:$O$67</formula1>
    </dataValidation>
    <dataValidation type="list" allowBlank="1" showInputMessage="1" showErrorMessage="1" sqref="D74" xr:uid="{00000000-0002-0000-0200-000055000000}">
      <formula1>$K$74:$O$74</formula1>
    </dataValidation>
    <dataValidation type="list" allowBlank="1" showInputMessage="1" showErrorMessage="1" sqref="D61" xr:uid="{00000000-0002-0000-0200-000056000000}">
      <formula1>$K$61:$P$61</formula1>
    </dataValidation>
    <dataValidation type="list" allowBlank="1" showInputMessage="1" showErrorMessage="1" sqref="D77" xr:uid="{00000000-0002-0000-0200-000057000000}">
      <formula1>$K$77:$L$77</formula1>
    </dataValidation>
    <dataValidation type="list" allowBlank="1" showInputMessage="1" showErrorMessage="1" sqref="D76" xr:uid="{00000000-0002-0000-0200-000058000000}">
      <formula1>$K$76:$P$76</formula1>
    </dataValidation>
    <dataValidation type="list" allowBlank="1" showInputMessage="1" showErrorMessage="1" sqref="D68" xr:uid="{00000000-0002-0000-0200-000059000000}">
      <formula1>$K$68:$P$68</formula1>
    </dataValidation>
    <dataValidation type="list" allowBlank="1" showInputMessage="1" showErrorMessage="1" sqref="D113" xr:uid="{00000000-0002-0000-0200-00005A000000}">
      <formula1>$K$113:$N$113</formula1>
    </dataValidation>
    <dataValidation type="list" allowBlank="1" showInputMessage="1" showErrorMessage="1" sqref="D114" xr:uid="{00000000-0002-0000-0200-00005B000000}">
      <formula1>$K$114:$N$114</formula1>
    </dataValidation>
    <dataValidation type="list" allowBlank="1" showInputMessage="1" showErrorMessage="1" sqref="D102" xr:uid="{00000000-0002-0000-0200-00005C000000}">
      <formula1>$K$102:$M$102</formula1>
    </dataValidation>
    <dataValidation type="list" allowBlank="1" showInputMessage="1" showErrorMessage="1" sqref="D88" xr:uid="{00000000-0002-0000-0200-00005D000000}">
      <formula1>$K$88:$M$88</formula1>
    </dataValidation>
    <dataValidation type="list" allowBlank="1" showInputMessage="1" showErrorMessage="1" sqref="D89" xr:uid="{00000000-0002-0000-0200-00005E000000}">
      <formula1>$K$89:$M$89</formula1>
    </dataValidation>
    <dataValidation type="list" allowBlank="1" showInputMessage="1" showErrorMessage="1" sqref="D90" xr:uid="{00000000-0002-0000-0200-00005F000000}">
      <formula1>$K$90:$M$90</formula1>
    </dataValidation>
    <dataValidation type="list" allowBlank="1" showInputMessage="1" showErrorMessage="1" sqref="D204" xr:uid="{00000000-0002-0000-0200-000060000000}">
      <formula1>$K$204:$L$204</formula1>
    </dataValidation>
    <dataValidation type="list" allowBlank="1" showInputMessage="1" showErrorMessage="1" sqref="D75" xr:uid="{00000000-0002-0000-0200-000062000000}">
      <formula1>$K$75:$O$75</formula1>
    </dataValidation>
    <dataValidation type="list" allowBlank="1" showInputMessage="1" showErrorMessage="1" sqref="D173" xr:uid="{00000000-0002-0000-0200-000063000000}">
      <formula1>$K$173:$O$173</formula1>
    </dataValidation>
    <dataValidation type="list" allowBlank="1" showInputMessage="1" showErrorMessage="1" sqref="D182" xr:uid="{00000000-0002-0000-0200-000064000000}">
      <formula1>$K$182:$N$182</formula1>
    </dataValidation>
    <dataValidation type="list" allowBlank="1" showInputMessage="1" showErrorMessage="1" sqref="D170" xr:uid="{00000000-0002-0000-0200-000066000000}">
      <formula1>$K$170:$L$170</formula1>
    </dataValidation>
    <dataValidation type="list" allowBlank="1" showInputMessage="1" showErrorMessage="1" sqref="D129" xr:uid="{00000000-0002-0000-0200-000067000000}">
      <formula1>$K$129:$O$129</formula1>
    </dataValidation>
    <dataValidation type="list" allowBlank="1" showInputMessage="1" showErrorMessage="1" sqref="D133" xr:uid="{00000000-0002-0000-0200-000068000000}">
      <formula1>$K$133:$M$133</formula1>
    </dataValidation>
    <dataValidation type="list" allowBlank="1" showInputMessage="1" showErrorMessage="1" sqref="D99" xr:uid="{00000000-0002-0000-0200-000069000000}">
      <formula1>$K$99:$M$99</formula1>
    </dataValidation>
    <dataValidation type="list" allowBlank="1" showInputMessage="1" showErrorMessage="1" sqref="D100" xr:uid="{00000000-0002-0000-0200-00006A000000}">
      <formula1>$K$100:$M$100</formula1>
    </dataValidation>
    <dataValidation type="list" allowBlank="1" showInputMessage="1" showErrorMessage="1" sqref="D101" xr:uid="{00000000-0002-0000-0200-00006B000000}">
      <formula1>$K$101:$M$101</formula1>
    </dataValidation>
    <dataValidation type="list" allowBlank="1" showInputMessage="1" showErrorMessage="1" sqref="D194" xr:uid="{00000000-0002-0000-0200-00006C000000}">
      <formula1>$K$194:$P$194</formula1>
    </dataValidation>
    <dataValidation type="list" allowBlank="1" showInputMessage="1" showErrorMessage="1" sqref="D150" xr:uid="{00000000-0002-0000-0200-00006D000000}">
      <formula1>$K$150:$N$150</formula1>
    </dataValidation>
    <dataValidation type="list" allowBlank="1" showInputMessage="1" showErrorMessage="1" sqref="D47" xr:uid="{00000000-0002-0000-0200-00006E000000}">
      <formula1>$K$47:$L$47</formula1>
    </dataValidation>
    <dataValidation type="list" allowBlank="1" showInputMessage="1" showErrorMessage="1" sqref="D18" xr:uid="{00000000-0002-0000-0200-00006F000000}">
      <formula1>$K$18:$L$18</formula1>
    </dataValidation>
    <dataValidation type="list" allowBlank="1" showInputMessage="1" showErrorMessage="1" sqref="D24" xr:uid="{00000000-0002-0000-0200-000070000000}">
      <formula1>$K$24:$L$24</formula1>
    </dataValidation>
    <dataValidation type="list" allowBlank="1" showInputMessage="1" showErrorMessage="1" sqref="D25" xr:uid="{00000000-0002-0000-0200-000071000000}">
      <formula1>$K$25:$L$25</formula1>
    </dataValidation>
    <dataValidation type="list" allowBlank="1" showInputMessage="1" showErrorMessage="1" sqref="C37" xr:uid="{00000000-0002-0000-0200-000072000000}">
      <formula1>"Oui , Non"</formula1>
    </dataValidation>
    <dataValidation type="list" allowBlank="1" showInputMessage="1" showErrorMessage="1" sqref="D37" xr:uid="{00000000-0002-0000-0200-000073000000}">
      <formula1>$K$37:$L$37</formula1>
    </dataValidation>
    <dataValidation type="list" allowBlank="1" showInputMessage="1" showErrorMessage="1" sqref="C35" xr:uid="{00000000-0002-0000-0200-000074000000}">
      <formula1>"Sans objet,Br1 ,Br2 / Br3, Baies non ouvrables,IGH"</formula1>
    </dataValidation>
    <dataValidation type="list" allowBlank="1" showInputMessage="1" showErrorMessage="1" sqref="C34" xr:uid="{00000000-0002-0000-0200-000075000000}">
      <formula1>"Bureaux,Enseignement"</formula1>
    </dataValidation>
    <dataValidation type="list" allowBlank="1" showInputMessage="1" showErrorMessage="1" sqref="C36" xr:uid="{00000000-0002-0000-0200-000076000000}">
      <formula1>"Sans objet,Br1 ,Br2 / Br3"</formula1>
    </dataValidation>
    <dataValidation type="list" allowBlank="1" showInputMessage="1" showErrorMessage="1" sqref="D36" xr:uid="{00000000-0002-0000-0200-000077000000}">
      <formula1>$K$36:$L$36</formula1>
    </dataValidation>
    <dataValidation type="list" allowBlank="1" showInputMessage="1" showErrorMessage="1" sqref="D80" xr:uid="{00000000-0002-0000-0200-000078000000}">
      <formula1>$K$80:$P$80</formula1>
    </dataValidation>
    <dataValidation type="list" allowBlank="1" showInputMessage="1" showErrorMessage="1" sqref="D91" xr:uid="{00000000-0002-0000-0200-000079000000}">
      <formula1>$K$91:$P$91</formula1>
    </dataValidation>
    <dataValidation type="list" allowBlank="1" showInputMessage="1" showErrorMessage="1" sqref="D84" xr:uid="{00000000-0002-0000-0200-00007A000000}">
      <formula1>$K$84:$Q$84</formula1>
    </dataValidation>
    <dataValidation type="list" allowBlank="1" showInputMessage="1" showErrorMessage="1" sqref="D95" xr:uid="{00000000-0002-0000-0200-00007B000000}">
      <formula1>$K$95:$Q$95</formula1>
    </dataValidation>
    <dataValidation type="list" allowBlank="1" showInputMessage="1" showErrorMessage="1" sqref="D111" xr:uid="{00000000-0002-0000-0200-00007C000000}">
      <formula1>$K$111:$L$111</formula1>
    </dataValidation>
    <dataValidation type="list" allowBlank="1" showInputMessage="1" showErrorMessage="1" sqref="D103" xr:uid="{00000000-0002-0000-0200-00007D000000}">
      <formula1>$K$103:$P$103</formula1>
    </dataValidation>
    <dataValidation type="list" allowBlank="1" showInputMessage="1" showErrorMessage="1" sqref="D109" xr:uid="{00000000-0002-0000-0200-00007E000000}">
      <formula1>$K$109:$N$109</formula1>
    </dataValidation>
    <dataValidation type="list" allowBlank="1" showInputMessage="1" showErrorMessage="1" sqref="D192" xr:uid="{00000000-0002-0000-0200-00007F000000}">
      <formula1>$K$192:$L$192</formula1>
    </dataValidation>
    <dataValidation type="list" allowBlank="1" showInputMessage="1" showErrorMessage="1" sqref="D191" xr:uid="{00000000-0002-0000-0200-000035000000}">
      <formula1>$K$191:$O$191</formula1>
    </dataValidation>
    <dataValidation type="list" allowBlank="1" showInputMessage="1" showErrorMessage="1" sqref="D128" xr:uid="{00000000-0002-0000-0200-000061000000}">
      <formula1>$K$128:$Q$128</formula1>
    </dataValidation>
    <dataValidation type="list" allowBlank="1" showInputMessage="1" showErrorMessage="1" sqref="D211" xr:uid="{698AF4FC-E92B-4E83-9BD3-96A10598F48F}">
      <formula1>$K$211:$M$211</formula1>
    </dataValidation>
    <dataValidation type="list" allowBlank="1" showInputMessage="1" showErrorMessage="1" sqref="D212" xr:uid="{2984F226-C499-469A-AED4-3E2037C1EC92}">
      <formula1>$K$212:$N$212</formula1>
    </dataValidation>
    <dataValidation type="list" allowBlank="1" showInputMessage="1" showErrorMessage="1" sqref="D213" xr:uid="{0065411A-02EF-4ADA-BAFC-793C0B0A197D}">
      <formula1>$K$213:$M$213</formula1>
    </dataValidation>
    <dataValidation type="list" allowBlank="1" showInputMessage="1" showErrorMessage="1" sqref="D214" xr:uid="{B3DE78A2-694C-4742-BE70-6E8C450C145F}">
      <formula1>$K$214:$N$214</formula1>
    </dataValidation>
    <dataValidation type="list" allowBlank="1" showInputMessage="1" showErrorMessage="1" sqref="D217" xr:uid="{00000000-0002-0000-0200-00003F000000}">
      <formula1>$K$217:$M$217</formula1>
    </dataValidation>
    <dataValidation type="list" allowBlank="1" showInputMessage="1" showErrorMessage="1" sqref="D219" xr:uid="{A67371AE-B09B-4315-9314-79239F05FAF9}">
      <formula1>$K$219:$L$219</formula1>
    </dataValidation>
    <dataValidation type="list" allowBlank="1" showInputMessage="1" showErrorMessage="1" sqref="D207" xr:uid="{483BAF0C-D7F3-45F3-805A-E10BE82E7457}">
      <formula1>$K$207:$M$207</formula1>
    </dataValidation>
    <dataValidation type="list" allowBlank="1" showInputMessage="1" showErrorMessage="1" sqref="D209" xr:uid="{7F8B78A1-4993-4586-8B12-3A8C5F589A10}">
      <formula1>$K$209:$L$209</formula1>
    </dataValidation>
    <dataValidation type="list" allowBlank="1" showInputMessage="1" showErrorMessage="1" sqref="D48" xr:uid="{00000000-0002-0000-0200-000043000000}">
      <formula1>$K$48:$N$48</formula1>
    </dataValidation>
    <dataValidation type="list" allowBlank="1" showInputMessage="1" showErrorMessage="1" sqref="D19" xr:uid="{B1A2770B-6D47-49C1-8649-B66055A91524}">
      <formula1>$K$19:$L$19</formula1>
    </dataValidation>
    <dataValidation type="list" allowBlank="1" showInputMessage="1" showErrorMessage="1" sqref="D39" xr:uid="{00000000-0002-0000-0200-000065000000}">
      <formula1>$K$39:$P$39</formula1>
    </dataValidation>
    <dataValidation type="list" allowBlank="1" showInputMessage="1" showErrorMessage="1" sqref="D177" xr:uid="{A66226EE-5C7B-4D9B-A2FA-28E5EC222253}">
      <formula1>$K$177:$L$177</formula1>
    </dataValidation>
    <dataValidation type="list" allowBlank="1" showInputMessage="1" showErrorMessage="1" sqref="D178" xr:uid="{00000000-0002-0000-0200-000037000000}">
      <formula1>$K$178:$Q$178</formula1>
    </dataValidation>
    <dataValidation type="list" allowBlank="1" showInputMessage="1" showErrorMessage="1" sqref="D195" xr:uid="{282147D7-7C62-4304-A105-B9FD3B71AA54}">
      <formula1>$K$195:$L$195</formula1>
    </dataValidation>
    <dataValidation type="list" allowBlank="1" showInputMessage="1" showErrorMessage="1" sqref="D208" xr:uid="{9DF028DA-70EA-43CE-9254-98F30BFD835D}">
      <formula1>$K$208:$N$208</formula1>
    </dataValidation>
  </dataValidations>
  <pageMargins left="0.23622047244094491" right="0.23622047244094491" top="0.74803149606299213" bottom="0.74803149606299213" header="0.31496062992125984" footer="0.31496062992125984"/>
  <pageSetup paperSize="8" scale="57" fitToWidth="2" fitToHeight="5" orientation="landscape" r:id="rId1"/>
  <headerFooter>
    <oddHeader>&amp;CTableau de points de contrôle qualification 1331 et 1332</oddHeader>
    <oddFooter>&amp;CVersion 03/06/2022</oddFooter>
  </headerFooter>
  <rowBreaks count="4" manualBreakCount="4">
    <brk id="49" max="24" man="1"/>
    <brk id="90" max="24" man="1"/>
    <brk id="134" max="24" man="1"/>
    <brk id="173" max="24" man="1"/>
  </rowBreaks>
  <colBreaks count="1" manualBreakCount="1">
    <brk id="18" max="22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LC</vt:lpstr>
      <vt:lpstr>BUR et ENS PRIM ou SEC</vt:lpstr>
      <vt:lpstr>'BUR et ENS PRIM ou SEC'!Zone_d_impression</vt:lpstr>
      <vt:lpstr>'LC'!Zone_d_impression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TCHANG</dc:creator>
  <cp:lastModifiedBy>Stéphane Mouchot</cp:lastModifiedBy>
  <cp:lastPrinted>2018-12-24T09:02:26Z</cp:lastPrinted>
  <dcterms:created xsi:type="dcterms:W3CDTF">2013-08-07T13:01:47Z</dcterms:created>
  <dcterms:modified xsi:type="dcterms:W3CDTF">2022-11-09T10:41:00Z</dcterms:modified>
</cp:coreProperties>
</file>